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/>
  </bookViews>
  <sheets>
    <sheet name="9-11" sheetId="1" r:id="rId1"/>
    <sheet name="12-13" sheetId="3" r:id="rId2"/>
    <sheet name="14" sheetId="4" r:id="rId3"/>
    <sheet name="15" sheetId="5" r:id="rId4"/>
    <sheet name="16-18" sheetId="6" r:id="rId5"/>
  </sheets>
  <externalReferences>
    <externalReference r:id="rId6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3" i="6" l="1"/>
  <c r="I118" i="6"/>
  <c r="G94" i="6" l="1"/>
  <c r="G71" i="3" l="1"/>
  <c r="G16" i="3"/>
  <c r="G23" i="3" s="1"/>
  <c r="G26" i="3" s="1"/>
  <c r="I24" i="1" l="1"/>
  <c r="W32" i="4" l="1"/>
  <c r="W22" i="4"/>
  <c r="G36" i="3"/>
  <c r="Y32" i="4" l="1"/>
  <c r="Y22" i="4"/>
  <c r="G54" i="3"/>
  <c r="I16" i="3" l="1"/>
  <c r="O23" i="5" l="1"/>
  <c r="M94" i="6" l="1"/>
  <c r="K94" i="6"/>
  <c r="I94" i="6"/>
  <c r="AE31" i="4" l="1"/>
  <c r="AE29" i="4"/>
  <c r="G141" i="6" l="1"/>
  <c r="G124" i="1" l="1"/>
  <c r="G132" i="1" l="1"/>
  <c r="G123" i="1"/>
  <c r="G125" i="1"/>
  <c r="G127" i="1" l="1"/>
  <c r="G120" i="1" l="1"/>
  <c r="G129" i="1" l="1"/>
  <c r="K127" i="6" l="1"/>
  <c r="K131" i="1" l="1"/>
  <c r="I61" i="3" l="1"/>
  <c r="G61" i="3"/>
  <c r="K61" i="3"/>
  <c r="M61" i="3"/>
  <c r="A71" i="3"/>
  <c r="I71" i="3"/>
  <c r="K71" i="3"/>
  <c r="M71" i="3"/>
  <c r="A77" i="3"/>
  <c r="G77" i="3"/>
  <c r="I77" i="3"/>
  <c r="K77" i="3"/>
  <c r="M77" i="3"/>
  <c r="K16" i="3" l="1"/>
  <c r="M16" i="3"/>
  <c r="E15" i="1" l="1"/>
  <c r="E16" i="1" s="1"/>
  <c r="E28" i="1"/>
  <c r="Y24" i="4" l="1"/>
  <c r="I36" i="3"/>
  <c r="I63" i="3" s="1"/>
  <c r="Y34" i="4" l="1"/>
  <c r="G127" i="6" l="1"/>
  <c r="I39" i="6"/>
  <c r="I42" i="6"/>
  <c r="I62" i="6"/>
  <c r="M39" i="6" l="1"/>
  <c r="AE17" i="4" l="1"/>
  <c r="U22" i="4" l="1"/>
  <c r="M36" i="3" l="1"/>
  <c r="M63" i="3" s="1"/>
  <c r="K36" i="3"/>
  <c r="K63" i="3" s="1"/>
  <c r="G63" i="3"/>
  <c r="G65" i="3" s="1"/>
  <c r="A48" i="4"/>
  <c r="U24" i="5" l="1"/>
  <c r="U18" i="5"/>
  <c r="A42" i="3"/>
  <c r="M7" i="3" l="1"/>
  <c r="M6" i="3"/>
  <c r="K7" i="3"/>
  <c r="K6" i="3"/>
  <c r="I7" i="3"/>
  <c r="I6" i="3"/>
  <c r="G7" i="3"/>
  <c r="G6" i="3"/>
  <c r="K5" i="3"/>
  <c r="G5" i="3"/>
  <c r="S24" i="5" l="1"/>
  <c r="S18" i="5"/>
  <c r="S32" i="4"/>
  <c r="S22" i="4"/>
  <c r="A50" i="6" l="1"/>
  <c r="M7" i="6"/>
  <c r="M6" i="6"/>
  <c r="K7" i="6"/>
  <c r="K6" i="6"/>
  <c r="I7" i="6"/>
  <c r="I6" i="6"/>
  <c r="K5" i="6"/>
  <c r="G7" i="6"/>
  <c r="G6" i="6"/>
  <c r="G5" i="6"/>
  <c r="A34" i="5" l="1"/>
  <c r="G13" i="5"/>
  <c r="G5" i="5"/>
  <c r="G5" i="4"/>
  <c r="G14" i="4"/>
  <c r="W23" i="5"/>
  <c r="W22" i="5"/>
  <c r="AE32" i="4"/>
  <c r="AG32" i="4" s="1"/>
  <c r="U32" i="4"/>
  <c r="AC26" i="4"/>
  <c r="AG26" i="4" s="1"/>
  <c r="AC29" i="4"/>
  <c r="AG29" i="4" s="1"/>
  <c r="AC27" i="4"/>
  <c r="AG27" i="4" s="1"/>
  <c r="AC31" i="4"/>
  <c r="AC21" i="4"/>
  <c r="AG21" i="4" s="1"/>
  <c r="AE22" i="4"/>
  <c r="Q22" i="4"/>
  <c r="A3" i="6" l="1"/>
  <c r="A3" i="5"/>
  <c r="A3" i="4"/>
  <c r="M124" i="6" l="1"/>
  <c r="K124" i="6"/>
  <c r="I124" i="6"/>
  <c r="A100" i="6"/>
  <c r="A99" i="6"/>
  <c r="A53" i="6"/>
  <c r="A52" i="6"/>
  <c r="M57" i="6"/>
  <c r="K57" i="6"/>
  <c r="I104" i="6"/>
  <c r="G138" i="6"/>
  <c r="M56" i="6"/>
  <c r="K56" i="6"/>
  <c r="I103" i="6"/>
  <c r="G137" i="6"/>
  <c r="K55" i="6"/>
  <c r="G55" i="6"/>
  <c r="A1" i="6"/>
  <c r="A51" i="6" s="1"/>
  <c r="U20" i="5"/>
  <c r="U26" i="5" s="1"/>
  <c r="M20" i="5"/>
  <c r="M26" i="5" s="1"/>
  <c r="K20" i="5"/>
  <c r="K26" i="5" s="1"/>
  <c r="I20" i="5"/>
  <c r="I26" i="5" s="1"/>
  <c r="G20" i="5"/>
  <c r="G26" i="5" s="1"/>
  <c r="S20" i="5"/>
  <c r="S26" i="5" s="1"/>
  <c r="O17" i="5"/>
  <c r="O20" i="5" s="1"/>
  <c r="O26" i="5" s="1"/>
  <c r="W16" i="5"/>
  <c r="W15" i="5"/>
  <c r="K13" i="5"/>
  <c r="I13" i="5" s="1"/>
  <c r="M13" i="5" s="1"/>
  <c r="O13" i="5" s="1"/>
  <c r="Q13" i="5" s="1"/>
  <c r="S13" i="5" s="1"/>
  <c r="U13" i="5" s="1"/>
  <c r="W13" i="5" s="1"/>
  <c r="A2" i="5"/>
  <c r="A1" i="5"/>
  <c r="AG31" i="4"/>
  <c r="AA24" i="4"/>
  <c r="AA34" i="4" s="1"/>
  <c r="U24" i="4"/>
  <c r="U34" i="4" s="1"/>
  <c r="S24" i="4"/>
  <c r="S34" i="4" s="1"/>
  <c r="M24" i="4"/>
  <c r="M34" i="4" s="1"/>
  <c r="K24" i="4"/>
  <c r="K34" i="4" s="1"/>
  <c r="I24" i="4"/>
  <c r="I34" i="4" s="1"/>
  <c r="G24" i="4"/>
  <c r="G34" i="4" s="1"/>
  <c r="AE24" i="4"/>
  <c r="AE34" i="4" s="1"/>
  <c r="Q24" i="4"/>
  <c r="Q34" i="4" s="1"/>
  <c r="AC19" i="4"/>
  <c r="O18" i="4"/>
  <c r="AC18" i="4" s="1"/>
  <c r="AC16" i="4"/>
  <c r="K14" i="4"/>
  <c r="I14" i="4" s="1"/>
  <c r="M14" i="4" s="1"/>
  <c r="O14" i="4" s="1"/>
  <c r="Q14" i="4" s="1"/>
  <c r="U14" i="4" s="1"/>
  <c r="A1" i="4"/>
  <c r="A86" i="3"/>
  <c r="M49" i="3"/>
  <c r="K49" i="3"/>
  <c r="I49" i="3"/>
  <c r="G49" i="3"/>
  <c r="M48" i="3"/>
  <c r="K48" i="3"/>
  <c r="I48" i="3"/>
  <c r="G48" i="3"/>
  <c r="K47" i="3"/>
  <c r="G47" i="3"/>
  <c r="A45" i="3"/>
  <c r="A44" i="3"/>
  <c r="M23" i="3"/>
  <c r="K23" i="3"/>
  <c r="I23" i="3"/>
  <c r="I10" i="6" s="1"/>
  <c r="A1" i="3"/>
  <c r="A43" i="3" s="1"/>
  <c r="A147" i="1"/>
  <c r="M131" i="1"/>
  <c r="M134" i="1" s="1"/>
  <c r="K134" i="1"/>
  <c r="I131" i="1"/>
  <c r="I134" i="1" s="1"/>
  <c r="M107" i="1"/>
  <c r="K107" i="1"/>
  <c r="I107" i="1"/>
  <c r="G107" i="1"/>
  <c r="I106" i="1"/>
  <c r="M105" i="1"/>
  <c r="K105" i="1"/>
  <c r="I105" i="1"/>
  <c r="G105" i="1"/>
  <c r="K104" i="1"/>
  <c r="G104" i="1"/>
  <c r="A102" i="1"/>
  <c r="A101" i="1"/>
  <c r="A100" i="1"/>
  <c r="A99" i="1"/>
  <c r="M95" i="1"/>
  <c r="K95" i="1"/>
  <c r="I95" i="1"/>
  <c r="G95" i="1"/>
  <c r="M82" i="1"/>
  <c r="K82" i="1"/>
  <c r="I82" i="1"/>
  <c r="G82" i="1"/>
  <c r="M58" i="1"/>
  <c r="K58" i="1"/>
  <c r="I58" i="1"/>
  <c r="G58" i="1"/>
  <c r="I57" i="1"/>
  <c r="M56" i="1"/>
  <c r="K56" i="1"/>
  <c r="I56" i="1"/>
  <c r="G56" i="1"/>
  <c r="K55" i="1"/>
  <c r="G55" i="1"/>
  <c r="A53" i="1"/>
  <c r="A52" i="1"/>
  <c r="A51" i="1"/>
  <c r="M42" i="1"/>
  <c r="K42" i="1"/>
  <c r="I42" i="1"/>
  <c r="G42" i="1"/>
  <c r="M24" i="1"/>
  <c r="K24" i="1"/>
  <c r="G24" i="1"/>
  <c r="E19" i="1"/>
  <c r="E22" i="1" s="1"/>
  <c r="G44" i="1" l="1"/>
  <c r="I44" i="1"/>
  <c r="M97" i="1"/>
  <c r="M136" i="1" s="1"/>
  <c r="G10" i="6"/>
  <c r="G47" i="6" s="1"/>
  <c r="M10" i="6"/>
  <c r="M47" i="6" s="1"/>
  <c r="M66" i="6" s="1"/>
  <c r="M26" i="3"/>
  <c r="M65" i="3" s="1"/>
  <c r="I26" i="3"/>
  <c r="I65" i="3" s="1"/>
  <c r="I47" i="6"/>
  <c r="I66" i="6" s="1"/>
  <c r="G97" i="1"/>
  <c r="K26" i="3"/>
  <c r="K65" i="3" s="1"/>
  <c r="K10" i="6"/>
  <c r="K47" i="6" s="1"/>
  <c r="K66" i="6" s="1"/>
  <c r="W17" i="5"/>
  <c r="K97" i="1"/>
  <c r="K136" i="1" s="1"/>
  <c r="K44" i="1"/>
  <c r="M44" i="1"/>
  <c r="I97" i="1"/>
  <c r="I136" i="1" s="1"/>
  <c r="AG19" i="4"/>
  <c r="W24" i="4"/>
  <c r="W34" i="4" s="1"/>
  <c r="AG18" i="4"/>
  <c r="AG16" i="4"/>
  <c r="O24" i="4"/>
  <c r="O34" i="4" s="1"/>
  <c r="A97" i="6"/>
  <c r="G56" i="6"/>
  <c r="A145" i="6"/>
  <c r="G57" i="6"/>
  <c r="M104" i="6"/>
  <c r="K102" i="6"/>
  <c r="M103" i="6"/>
  <c r="K103" i="6"/>
  <c r="G102" i="6"/>
  <c r="K104" i="6"/>
  <c r="E80" i="1"/>
  <c r="E29" i="1"/>
  <c r="S14" i="4"/>
  <c r="AA14" i="4"/>
  <c r="AC17" i="4"/>
  <c r="I56" i="6"/>
  <c r="I57" i="6"/>
  <c r="A98" i="6"/>
  <c r="G136" i="6"/>
  <c r="K137" i="6"/>
  <c r="K138" i="6"/>
  <c r="I138" i="6"/>
  <c r="G103" i="6"/>
  <c r="G104" i="6"/>
  <c r="K136" i="6"/>
  <c r="M137" i="6"/>
  <c r="M138" i="6"/>
  <c r="I137" i="6"/>
  <c r="AC22" i="4"/>
  <c r="M126" i="6" l="1"/>
  <c r="M131" i="6" s="1"/>
  <c r="I126" i="6"/>
  <c r="I131" i="6" s="1"/>
  <c r="K126" i="6"/>
  <c r="K131" i="6" s="1"/>
  <c r="Q18" i="5"/>
  <c r="W18" i="5" s="1"/>
  <c r="W20" i="5" s="1"/>
  <c r="Q24" i="5"/>
  <c r="W24" i="5" s="1"/>
  <c r="W14" i="4"/>
  <c r="AC14" i="4" s="1"/>
  <c r="AE14" i="4" s="1"/>
  <c r="AG14" i="4" s="1"/>
  <c r="Y14" i="4"/>
  <c r="E30" i="1"/>
  <c r="AG22" i="4"/>
  <c r="AC24" i="4"/>
  <c r="AC34" i="4" s="1"/>
  <c r="AG17" i="4"/>
  <c r="W26" i="5" l="1"/>
  <c r="Q20" i="5"/>
  <c r="Q26" i="5" s="1"/>
  <c r="E31" i="1"/>
  <c r="E78" i="6"/>
  <c r="AG24" i="4"/>
  <c r="AG34" i="4" s="1"/>
  <c r="E32" i="1" l="1"/>
  <c r="E82" i="6"/>
  <c r="E33" i="1" l="1"/>
  <c r="E34" i="1" s="1"/>
  <c r="E83" i="6"/>
  <c r="E21" i="3"/>
  <c r="E32" i="6"/>
  <c r="E35" i="1" l="1"/>
  <c r="E37" i="1" s="1"/>
  <c r="E38" i="1" s="1"/>
  <c r="E39" i="1" s="1"/>
  <c r="E89" i="1" l="1"/>
  <c r="E64" i="1"/>
  <c r="E86" i="1" s="1"/>
  <c r="E13" i="6"/>
  <c r="E65" i="1" l="1"/>
  <c r="E68" i="1" s="1"/>
  <c r="E70" i="1" s="1"/>
  <c r="E39" i="6" s="1"/>
  <c r="E67" i="1"/>
  <c r="E74" i="1"/>
  <c r="E73" i="1"/>
  <c r="E87" i="1" l="1"/>
  <c r="E88" i="1"/>
  <c r="E91" i="1" s="1"/>
  <c r="E113" i="1" s="1"/>
  <c r="E123" i="1" s="1"/>
  <c r="E124" i="1" l="1"/>
  <c r="E127" i="1" s="1"/>
  <c r="E17" i="3" s="1"/>
  <c r="E27" i="4" l="1"/>
  <c r="E18" i="4" s="1"/>
  <c r="E26" i="4"/>
  <c r="E22" i="5" s="1"/>
  <c r="E16" i="5" s="1"/>
  <c r="E17" i="6"/>
  <c r="E20" i="3"/>
  <c r="E23" i="5" l="1"/>
  <c r="E17" i="5" s="1"/>
  <c r="E17" i="4"/>
  <c r="E31" i="6"/>
  <c r="E24" i="3"/>
  <c r="E33" i="3" s="1"/>
  <c r="E23" i="6"/>
  <c r="E21" i="6"/>
  <c r="E30" i="6"/>
  <c r="E20" i="6"/>
  <c r="E29" i="6"/>
  <c r="E18" i="6"/>
  <c r="E79" i="3" l="1"/>
  <c r="E18" i="1" s="1"/>
  <c r="G124" i="6" l="1"/>
  <c r="G66" i="6" l="1"/>
  <c r="G126" i="6" l="1"/>
  <c r="G131" i="6" s="1"/>
  <c r="G140" i="6" l="1"/>
  <c r="G131" i="1" l="1"/>
  <c r="G134" i="1" s="1"/>
  <c r="G136" i="1" s="1"/>
</calcChain>
</file>

<file path=xl/sharedStrings.xml><?xml version="1.0" encoding="utf-8"?>
<sst xmlns="http://schemas.openxmlformats.org/spreadsheetml/2006/main" count="355" uniqueCount="268">
  <si>
    <t>บริษัท ดับบลิวเอชเอ คอร์ปอเรชั่น จำกัด (มหาชน)</t>
  </si>
  <si>
    <t>งบแสดงฐานะการเงิน</t>
  </si>
  <si>
    <t>พ.ศ. 2559</t>
  </si>
  <si>
    <t>พ.ศ. 2558</t>
  </si>
  <si>
    <t>ปรับปรุงใหม่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</si>
  <si>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</si>
  <si>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</si>
  <si>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</si>
  <si>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</si>
  <si>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</si>
  <si>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 - สุทธิ</t>
  </si>
  <si>
    <t>เงินให้กู้ระยะสั้นแก่กิจการที่เกี่ยวข้องกัน</t>
  </si>
  <si>
    <t>ต้นทุนการพัฒนาอสังหาริมทรัพย์</t>
  </si>
  <si>
    <t>เงินจ่ายล่วงหน้าค่าก่อสร้าง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</si>
  <si>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</si>
  <si>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</si>
  <si>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</si>
  <si>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</si>
  <si>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</si>
  <si>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เงินลงทุนเผื่อขาย</t>
  </si>
  <si>
    <t>เงินลงทุนในบริษัทร่วม</t>
  </si>
  <si>
    <t>เงินลงทุนในบริษัทย่อย</t>
  </si>
  <si>
    <t>ส่วนได้เสียในการร่วมค้า</t>
  </si>
  <si>
    <t>เงินลงทุนระยะยาวอื่น - สุทธิ</t>
  </si>
  <si>
    <t>อสังหาริมทรัพย์เพื่อการลงทุน - สุทธิ</t>
  </si>
  <si>
    <t>ที่ดิน อาคาร และอุปกรณ์ - สุทธิ</t>
  </si>
  <si>
    <t>สิทธิการเช่า - สุทธิ</t>
  </si>
  <si>
    <t>สินทรัพย์ไม่มีตัวตน - สุทธิ</t>
  </si>
  <si>
    <t>ค่าความนิยม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</si>
  <si>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</si>
  <si>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</si>
  <si>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</si>
  <si>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</si>
  <si>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      กรรมการ  ______________________________ </t>
  </si>
  <si>
    <t>หนี้สินหมุนเวียน</t>
  </si>
  <si>
    <t>เงินกู้ระยะสั้นจากสถาบันการเงิน</t>
  </si>
  <si>
    <t>เจ้าหนี้การค้าและเจ้าหนี้อื่น</t>
  </si>
  <si>
    <t>เจ้าหนี้ค่าซื้อหุ้นบริษัทย่อย</t>
  </si>
  <si>
    <t>เงินกู้ระยะยาวที่ถึงกำหนดชำระภายในหนึ่งปี</t>
  </si>
  <si>
    <t>หุ้นกู้ที่ถึงกำหนดชำระภายในหนึ่งปี</t>
  </si>
  <si>
    <t>เงินรับจากการขายที่ยังไม่รับรู้รายได้</t>
  </si>
  <si>
    <t>ที่ถึงกำหนดชำระภายในหนึ่งปี</t>
  </si>
  <si>
    <t>เงินกู้ระยะสั้นจากกิจการที่เกี่ยวข้องกัน</t>
  </si>
  <si>
    <t>เงินกู้ระยะสั้นจากบุคคลอื่น</t>
  </si>
  <si>
    <t>รายได้รับล่วงหน้า</t>
  </si>
  <si>
    <t>ภาษีเงินได้ค้างจ่าย</t>
  </si>
  <si>
    <t>ประมาณการหนี้สินจากการค้ำประกัน</t>
  </si>
  <si>
    <t>หนี้สินหมุนเวียนอื่น</t>
  </si>
  <si>
    <t>หนี้สินที่เกี่ยวข้องโดยตรงกับสินทรัพย์</t>
  </si>
  <si>
    <t>ที่จัดประเภทที่ถือไว้เพื่อขาย</t>
  </si>
  <si>
    <t>รวมหนี้สินหมุนเวียน</t>
  </si>
  <si>
    <t>หนี้สินไม่หมุนเวียน</t>
  </si>
  <si>
    <t>เงินกู้ระยะยาว</t>
  </si>
  <si>
    <t>หุ้นกู้</t>
  </si>
  <si>
    <t>หนี้สินภาษีเงินได้รอการตัดบัญชี</t>
  </si>
  <si>
    <t>เงินมัดจำจากสัญญาเช่าระยะยาว</t>
  </si>
  <si>
    <t>ภาระผูกพันผลประโยชน์พนักงาน</t>
  </si>
  <si>
    <t>รายได้ค่าเช่าและค่าสิทธิรอตัดบัญชี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</si>
  <si>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</si>
  <si>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</si>
  <si>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</si>
  <si>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</si>
  <si>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</si>
  <si>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หุ้นสามัญ จำนวน 15,677,730,186 หุ้น</t>
  </si>
  <si>
    <t>มูลค่าที่ตราไว้ หุ้นละ 0.10 บาท</t>
  </si>
  <si>
    <t>ทุนที่ออกและชำระแล้ว</t>
  </si>
  <si>
    <t>มูลค่าที่ได้รับชำระแล้ว หุ้นละ 0.10 บาท</t>
  </si>
  <si>
    <t xml:space="preserve">หุ้นสามัญ จำนวน 14,322,341,668 หุ้น </t>
  </si>
  <si>
    <t>ส่วนเกินมูลค่าหุ้นสามัญ</t>
  </si>
  <si>
    <t>ใบสำคัญแสดงสิทธิซื้อหุ้นสามัญ</t>
  </si>
  <si>
    <t>ส่วนเกินทุนจากการแลกหุ้น</t>
  </si>
  <si>
    <t>กำไรสะสม</t>
  </si>
  <si>
    <t>จัดสรรแล้ว - ทุนสำรองตามกฎหมาย</t>
  </si>
  <si>
    <t>ยังไม่จัดสรร</t>
  </si>
  <si>
    <t>รวมส่วนของบริษัทใหญ่</t>
  </si>
  <si>
    <t>ส่วนได้เสียที่ไม่มีอำนาจควบคุม</t>
  </si>
  <si>
    <t>รายได้จากการให้เช่าและบริการ</t>
  </si>
  <si>
    <t>รายได้จากการขายอสังหาริมทรัพย์</t>
  </si>
  <si>
    <t>ต้นทุนจากการให้เช่าและบริการ</t>
  </si>
  <si>
    <t>ต้นทุนจากการขายอสังหาริมทรัพย์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</si>
  <si>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</si>
  <si>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</si>
  <si>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</si>
  <si>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</si>
  <si>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</si>
  <si>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ส่วนแบ่งกำไรจากบริษัทร่วมและกิจการร่วมค้า</t>
  </si>
  <si>
    <t>ภาษีเงินได้</t>
  </si>
  <si>
    <t>กำไรขาดทุนเบ็ดเสร็จอื่น</t>
  </si>
  <si>
    <t>รายการที่จะจัดประเภทรายการใหม่เข้าไปไว้</t>
  </si>
  <si>
    <t>ในกำไรหรือขาดทุนในภายหลัง</t>
  </si>
  <si>
    <t>การเปลี่ยนแปลงในมูลค่าของเงินลงทุนเผื่อขาย</t>
  </si>
  <si>
    <t>งบการเงิน</t>
  </si>
  <si>
    <t>ใหม่เข้าไปไว้ในกำไรหรือขาดทุนในภายหลัง</t>
  </si>
  <si>
    <t>รวมรายการที่จะจัดประเภทรายการใหม่</t>
  </si>
  <si>
    <t>เข้าไปไว้ในกำไรหรือขาดทุนในภายหลัง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</si>
  <si>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</si>
  <si>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</si>
  <si>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ผลขาดทุนจาก</t>
  </si>
  <si>
    <t>การ</t>
  </si>
  <si>
    <t>การประมาณ</t>
  </si>
  <si>
    <t>เปลี่ยนแปลง</t>
  </si>
  <si>
    <t>ใบสำคัญ</t>
  </si>
  <si>
    <t>จัดสรรแล้ว -</t>
  </si>
  <si>
    <t>การตามหลัก</t>
  </si>
  <si>
    <t>ส่วนได้เสีย</t>
  </si>
  <si>
    <t>ทุนที่ออกและ</t>
  </si>
  <si>
    <t>ส่วนเกินมูลค่า</t>
  </si>
  <si>
    <t>แสดงสิทธิ</t>
  </si>
  <si>
    <t>ส่วนเกินทุน</t>
  </si>
  <si>
    <t>ทุนสำรองตาม</t>
  </si>
  <si>
    <t>เงินลงทุน</t>
  </si>
  <si>
    <t>การแปลงค่า</t>
  </si>
  <si>
    <t>คณิตศาสตร์</t>
  </si>
  <si>
    <t>ของบริษัทใหญ่</t>
  </si>
  <si>
    <t>ที่ไม่มีอำนาจ</t>
  </si>
  <si>
    <t>ชำระแล้ว</t>
  </si>
  <si>
    <t>หุ้นสามัญ</t>
  </si>
  <si>
    <t>ซื้อหุ้นสามัญ</t>
  </si>
  <si>
    <t>จากการแลกหุ้น</t>
  </si>
  <si>
    <t>กฎหมาย</t>
  </si>
  <si>
    <t>ยังไม่ได้จัดสรร</t>
  </si>
  <si>
    <t>เผื่อขาย</t>
  </si>
  <si>
    <t>ประกันภัย</t>
  </si>
  <si>
    <t>ในบริษัทย่อย</t>
  </si>
  <si>
    <t>ควบคุม</t>
  </si>
  <si>
    <t>รวม</t>
  </si>
  <si>
    <t>การเพิ่มทุน</t>
  </si>
  <si>
    <t>สำรองตามกฎหมาย</t>
  </si>
  <si>
    <t>การลดลงของส่วนได้เสียที่ไม่มีอำนาจควบคุม</t>
  </si>
  <si>
    <t>การเพิ่มทุนจากการใช้สิทธิตาม</t>
  </si>
  <si>
    <t>ใบสำคัญแสดงสิทธิ</t>
  </si>
  <si>
    <t>การเปลี่ยนแปลงส่วนได้เสียของ</t>
  </si>
  <si>
    <t>บริษัทใหญ่ในบริษัทย่อย</t>
  </si>
  <si>
    <t>เงินปันผลจ่ายจากบริษัทย่อยแก่</t>
  </si>
  <si>
    <t>ทุนสำรองตามกฎหมาย</t>
  </si>
  <si>
    <t>กระแสเงินสดจากกิจกรรมดำเนินงาน</t>
  </si>
  <si>
    <t>รายการปรับปรุง</t>
  </si>
  <si>
    <t>กลับรายการค่าเผื่อหนี้สงสัยจะสูญ</t>
  </si>
  <si>
    <t xml:space="preserve">ค่าเสื่อมราคา </t>
  </si>
  <si>
    <t xml:space="preserve">ค่าตัดจำหน่าย </t>
  </si>
  <si>
    <t>ตัดจำหน่ายสินทรัพย์ไม่มีตัวตน</t>
  </si>
  <si>
    <t>ตัดจำหน่ายภาษีเงินได้</t>
  </si>
  <si>
    <t>กำไรจากการจำหน่ายเงินลงทุนเผื่อขาย</t>
  </si>
  <si>
    <t>กำไรจากการจำหน่ายเงินลงทุนในบริษัทย่อย</t>
  </si>
  <si>
    <t>กำไรจากการจำหน่ายส่วนได้เสียในการร่วมค้า</t>
  </si>
  <si>
    <t>ตัดจำหน่ายเงินลงทุนระยะยาวอื่น</t>
  </si>
  <si>
    <t>ตัดบัญชีรายได้จากสัญญาเช่าดำเนินงาน</t>
  </si>
  <si>
    <t>ตัดบัญชีรายได้ค่าเช่าและค่าสิทธิ</t>
  </si>
  <si>
    <t>รายได้ดอกเบี้ย</t>
  </si>
  <si>
    <t>รายได้เงินปันผล</t>
  </si>
  <si>
    <t xml:space="preserve">การเปลี่ยนแปลงของเงินทุนหมุนเวียน  </t>
  </si>
  <si>
    <t>ลูกหนี้การค้าและลูกหนี้อื่น</t>
  </si>
  <si>
    <t>จ่ายหนี้สินจากการค้ำประกัน</t>
  </si>
  <si>
    <t>จ่ายผลประโยชน์พนักงาน</t>
  </si>
  <si>
    <r>
      <t>กระแสเงินสดจากกิจกรรมดำเนินงาน</t>
    </r>
    <r>
      <rPr>
        <sz val="12"/>
        <rFont val="Angsana New"/>
        <family val="1"/>
      </rPr>
      <t xml:space="preserve"> (ต่อ)</t>
    </r>
  </si>
  <si>
    <t>ดอกเบี้ยรับ</t>
  </si>
  <si>
    <t>ดอกเบี้ยจ่าย</t>
  </si>
  <si>
    <t>เงินปันผลรับจากกิจกรรมดำเนินงาน</t>
  </si>
  <si>
    <t>ภาษีเงินได้รับคืน</t>
  </si>
  <si>
    <t>ภาษีเงินได้จ่าย</t>
  </si>
  <si>
    <t>เงินสดสุทธิได้มาจาก(ใช้ไปใน)กิจกรรมดำเนินงาน</t>
  </si>
  <si>
    <t>กระแสเงินสดจากกิจกรรมลงทุน</t>
  </si>
  <si>
    <t>เงินสดจ่ายให้กู้ระยะสั้นแก่กิจการที่เกี่ยวข้องกัน</t>
  </si>
  <si>
    <t>เงินฝากธนาคารที่มีภาระค้ำประกันลดลง</t>
  </si>
  <si>
    <t>เงินสดรับจากการลดทุนของเงินลงทุนเผื่อขาย</t>
  </si>
  <si>
    <t>เงินสดรับจากการขายเงินลงทุนเผื่อขาย</t>
  </si>
  <si>
    <t>เงินสดจ่ายเพื่อลงทุนในบริษัทร่วม</t>
  </si>
  <si>
    <t>เงินสดรับจากการลดทุนของเงินลงทุนในบริษัทร่วม</t>
  </si>
  <si>
    <t>เงินสดจ่ายเพื่อลงทุนในบริษัทย่อย</t>
  </si>
  <si>
    <t>เงินสดรับจากการขายเงินลงทุนในบริษัทย่อย</t>
  </si>
  <si>
    <t>เงินสดจ่ายเพื่อลงทุนในกิจการร่วมค้า</t>
  </si>
  <si>
    <t>เงินสดรับจากการขายเงินลงทุนในกิจการร่วมค้า</t>
  </si>
  <si>
    <t>เงินสดจ่ายเพื่อซื้ออสังหาริมทรัพย์เพื่อการลงทุน</t>
  </si>
  <si>
    <t>ดอกเบี้ยจ่ายที่ถือเป็นอสังหาริมทรัพย์เพื่อการลงทุน</t>
  </si>
  <si>
    <t>เงินสดรับจากการขายอสังหาริมทรัพย์เพื่อการลงทุน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</si>
  <si>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</si>
  <si>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</si>
  <si>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>เงินสดจ่ายภาษีเงินได้จากการขายอสังหาริมทรัพย์</t>
  </si>
  <si>
    <t>เงินปันผลรับจากกิจกรรมลงทุน</t>
  </si>
  <si>
    <t xml:space="preserve">กระแสเงินสดจากกิจกรรมจัดหาเงิน </t>
  </si>
  <si>
    <t>เงินสดรับจากเงินกู้ระยะสั้น</t>
  </si>
  <si>
    <t>เงินสดจ่ายคืนเงินกู้ระยะสั้น</t>
  </si>
  <si>
    <t>เงินสดรับจากเงินกู้ระยะสั้นจากกิจการที่เกี่ยวข้องกัน</t>
  </si>
  <si>
    <t>เงินสดจ่ายคืนเงินกู้ระยะสั้นจากกิจการที่เกี่ยวข้องกัน</t>
  </si>
  <si>
    <t>เงินสดรับจากเงินกู้ระยะยาว</t>
  </si>
  <si>
    <t>เงินสดจ่ายคืนเงินกู้ระยะยาว</t>
  </si>
  <si>
    <t>เงินสดรับจากหุ้นกู้</t>
  </si>
  <si>
    <t>เงินสดจ่ายในการออกหุ้นกู้</t>
  </si>
  <si>
    <t>เงินสดรับจากการเพิ่มทุน</t>
  </si>
  <si>
    <t>เงินสดจ่ายในการเปลี่ยนแปลงส่วนได้เสียของ</t>
  </si>
  <si>
    <t>เงินปันผลจ่าย</t>
  </si>
  <si>
    <t>เงินสดจ่ายส่วนได้เสียที่ไม่มีอำนาจควบคุม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</si>
  <si>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</si>
  <si>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เงินสดและรายการเทียบเท่าเงินสดเพิ่มขึ้น(ลดลง)สุทธิ</t>
  </si>
  <si>
    <t>ผลกระทบจากอัตราแลกเปลี่ยนของเงินสดและ</t>
  </si>
  <si>
    <t>รายการเทียบเท่าเงินสด</t>
  </si>
  <si>
    <t>รายการที่มิใช่เงินสด</t>
  </si>
  <si>
    <t>เจ้าหนี้จากการซื้ออสังหาริมทรัพย์เพื่อการลงทุน</t>
  </si>
  <si>
    <t>เจ้าหนี้จากการลงทุนในบริษัทย่อย</t>
  </si>
  <si>
    <t>งบการเงินรวม</t>
  </si>
  <si>
    <t>หมายเหตุประกอบงบการเงินเป็นส่วนหนึ่งของงบการเงินนี้</t>
  </si>
  <si>
    <t>ณ วันที่ 31 ธันวาคม พ.ศ. 2559</t>
  </si>
  <si>
    <t>งบกำไรขาดทุนเบ็ดเสร็จ</t>
  </si>
  <si>
    <t>สำหรับปีสิ้นสุดวันที่ 31 ธันวาคม พ.ศ. 2559</t>
  </si>
  <si>
    <t>รายการที่จะไม่จัดประเภทรายการใหม่เข้าไปไว้</t>
  </si>
  <si>
    <t>ภาษีเงินได้ของรายการที่จะไม่จัดประเภทรายการ</t>
  </si>
  <si>
    <t>รวมรายการที่จะไม่จัดประเภทรายการใหม่</t>
  </si>
  <si>
    <t>การวัดมูลค่าใหม่ของภาระผูกพันผลประโยชน์พนักงาน</t>
  </si>
  <si>
    <t>กำไร(ขาดทุน)เบ็ดเสร็จรวมสำหรับปี</t>
  </si>
  <si>
    <t>กำไรเบ็ดเสร็จรวมสำหรับปี</t>
  </si>
  <si>
    <t>ยอดคงเหลือ ณ ต้นปี พ.ศ. 2558</t>
  </si>
  <si>
    <t>ยอดคงเหลือ ณ สิ้นปี พ.ศ. 2558</t>
  </si>
  <si>
    <t>ยอดคงเหลือ ณ สิ้นปี พ.ศ. 2559</t>
  </si>
  <si>
    <t>เงินสดและรายการเทียบเท่าเงินสดต้นปี</t>
  </si>
  <si>
    <t>เงินสดและรายการเทียบเท่าเงินสดสิ้นปี</t>
  </si>
  <si>
    <t>รายการที่มิใช่เงินสดที่สำคัญสำหรับปีสิ้นสุดวันที่ 31 ธันวาคม ได้แก่</t>
  </si>
  <si>
    <t>เงินสดจ่ายซื้อเงินลงทุนเผื่อขาย</t>
  </si>
  <si>
    <t>เงินจ่ายล่วงหน้าค่าซื้อเงินลงทุนเผื่อขาย</t>
  </si>
  <si>
    <t>เงินสดรับจากเงินกู้ระยะสั้นจากบุคคลอื่น</t>
  </si>
  <si>
    <t>เงินสดจ่ายคืนหุ้นกู้</t>
  </si>
  <si>
    <t>งบกระแสเงินสด</t>
  </si>
  <si>
    <t>เงินลงทุนระยะสั้น</t>
  </si>
  <si>
    <t>งบการเงินเฉพาะกิจการ</t>
  </si>
  <si>
    <t>กิจการร่วมค้าตามวิธีส่วนได้เสีย</t>
  </si>
  <si>
    <t>กิจการร่วมค้า</t>
  </si>
  <si>
    <t>เบ็ดเสร็จอื่นของ</t>
  </si>
  <si>
    <t>ส่วนแบ่ง</t>
  </si>
  <si>
    <t>กำไรขาดทุน</t>
  </si>
  <si>
    <t>กำไรจากการจำหน่ายเงินลงทุนระยะสั้น</t>
  </si>
  <si>
    <t>เงินสดจ่ายเพื่อซื้อเงินลงทุนระยะสั้น</t>
  </si>
  <si>
    <t>เงินสดรับจากการขายเงินลงทุนระยะสั้น</t>
  </si>
  <si>
    <t>เงินสดจ่ายล่วงหน้าค่าซื้อเงินลงทุนเผื่อขาย</t>
  </si>
  <si>
    <r>
      <t xml:space="preserve">หนี้สินและส่วนของเจ้าของ </t>
    </r>
    <r>
      <rPr>
        <sz val="12"/>
        <rFont val="Angsana New"/>
        <family val="1"/>
      </rPr>
      <t>(ต่อ)</t>
    </r>
  </si>
  <si>
    <t>ส่วนของเจ้าของ</t>
  </si>
  <si>
    <t>หนี้สินและส่วนของเจ้าของ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</si>
  <si>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</si>
  <si>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</si>
  <si>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</si>
  <si>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</si>
  <si>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ส่วนของผู้เป็นเจ้าของของบริษัทใหญ่</t>
  </si>
  <si>
    <t>ผู้เป็นเจ้าของ</t>
  </si>
  <si>
    <t>รวมส่วนของ</t>
  </si>
  <si>
    <t xml:space="preserve">หุ้นสามัญ จำนวน 14,322,430,322 หุ้น </t>
  </si>
  <si>
    <t>ผลต่างของอัตราแลกเปลี่ยนจากการแปลงค่างบการเงิน</t>
  </si>
  <si>
    <t>-</t>
  </si>
  <si>
    <t>เจ้าหนี้จากการซื้อที่ดิน อาคารและอุปกรณ์</t>
  </si>
  <si>
    <t xml:space="preserve"> </t>
  </si>
  <si>
    <t>เงินสดรับจากการขายเงินลงทุนในบริษัทร่วม</t>
  </si>
  <si>
    <t>รายได้จากการขายสินค้า</t>
  </si>
  <si>
    <t>ต้นทุนจากการขายสินค้า</t>
  </si>
  <si>
    <t>กำไรก่อนภาษีเงินได้</t>
  </si>
  <si>
    <t>กำไรสำหรับปี</t>
  </si>
  <si>
    <t>การแบ่งปันกำไร</t>
  </si>
  <si>
    <t>การแบ่งปันกำไรเบ็ดเสร็จรวม</t>
  </si>
  <si>
    <t>กำไรต่อหุ้นส่วนที่เป็นของบริษัทใหญ่</t>
  </si>
  <si>
    <t>กำไรต่อหุ้นขั้นพื้นฐาน</t>
  </si>
  <si>
    <t>กำไรต่อหุ้นปรับลด</t>
  </si>
  <si>
    <t>ลูกหนี้จากการลดทุนของเงินลงทุนในบริษัทร่วม</t>
  </si>
  <si>
    <t>เงินสดสุทธิได้มาจาก(ใช้ไปใน)กิจกรรมลงทุน</t>
  </si>
  <si>
    <t>เงินสดรับจากการให้สิทธิการเช่าที่ดิน</t>
  </si>
  <si>
    <t>เงินสดจ่ายเงินกู้ระยะสั้นจากบุคคลอื่น</t>
  </si>
  <si>
    <t>กำไรจากการจำหน่ายเงินลงทุนในบริษัทร่วม</t>
  </si>
  <si>
    <t>ภาษีเงินได้ของรายการที่จะจัดประเภทรายการใหม่</t>
  </si>
  <si>
    <t>กำไรจากการจำหน่ายที่ดิน อาคารและอุปกรณ์</t>
  </si>
  <si>
    <t>เงินสดรับคืนจากการให้กู้ระยะสั้นแก่กิจการที่เกี่ยวข้องกัน</t>
  </si>
  <si>
    <t>กำไรจากการจำหน่ายอสังหาริมทรัพย์เพื่อการลงทุน</t>
  </si>
  <si>
    <t>ส่วนแบ่งกำไรขาดทุนเบ็ดเสร็จอื่นของ</t>
  </si>
  <si>
    <t>กำไร(ขาดทุน)เบ็ดเสร็จอื่นสำหรับปี - สุทธิจากภาษี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</si>
</sst>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#,##0;\(#,##0\);&quot;-&quot;;@"/>
    <numFmt numFmtId="165" formatCode="#,##0;\(#,##0\)"/>
    <numFmt numFmtId="166" formatCode="_(* #,##0_);_(* \(#,##0\);_(* &quot;-&quot;_)\ \ \ \ \ ;_(@_)"/>
    <numFmt numFmtId="167" formatCode="#,##0;\(#,##0\);\-"/>
    <numFmt numFmtId="168" formatCode="#,##0.0000;\(#,##0.0000\);\-"/>
    <numFmt numFmtId="169" formatCode="0.000"/>
    <numFmt numFmtId="170" formatCode="#,##0.000;\(#,##0.000\);\-"/>
    <numFmt numFmtId="171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5"/>
      <name val="AngsanaUPC"/>
      <family val="1"/>
    </font>
    <font>
      <i/>
      <sz val="12"/>
      <name val="Angsana New"/>
      <family val="1"/>
    </font>
    <font>
      <b/>
      <sz val="12"/>
      <color indexed="8"/>
      <name val="Angsana New"/>
      <family val="1"/>
    </font>
    <font>
      <sz val="12"/>
      <color indexed="8"/>
      <name val="Angsana New"/>
      <family val="1"/>
    </font>
    <font>
      <sz val="12"/>
      <color theme="1"/>
      <name val="Angsana New"/>
      <family val="1"/>
    </font>
    <font>
      <b/>
      <sz val="12"/>
      <color rgb="FFFF0000"/>
      <name val="Angsana New"/>
      <family val="1"/>
    </font>
    <font>
      <b/>
      <sz val="12"/>
      <color rgb="FF0070C0"/>
      <name val="Angsana New"/>
      <family val="1"/>
    </font>
    <font>
      <sz val="12"/>
      <color rgb="FF0070C0"/>
      <name val="Angsana New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9" fontId="12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vertical="center"/>
    </xf>
    <xf numFmtId="164" fontId="3" fillId="0" borderId="0" xfId="2" applyNumberFormat="1" applyFont="1" applyFill="1" applyAlignment="1">
      <alignment horizontal="right" vertical="center"/>
    </xf>
    <xf numFmtId="0" fontId="2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/>
    </xf>
    <xf numFmtId="164" fontId="2" fillId="0" borderId="0" xfId="2" applyNumberFormat="1" applyFont="1" applyFill="1" applyBorder="1" applyAlignment="1">
      <alignment horizontal="center" vertical="center"/>
    </xf>
    <xf numFmtId="164" fontId="2" fillId="0" borderId="0" xfId="2" applyNumberFormat="1" applyFont="1" applyFill="1" applyAlignment="1">
      <alignment horizontal="right" vertical="center"/>
    </xf>
    <xf numFmtId="0" fontId="2" fillId="0" borderId="0" xfId="2" applyFont="1" applyFill="1" applyAlignment="1">
      <alignment vertical="center" wrapText="1"/>
    </xf>
    <xf numFmtId="0" fontId="2" fillId="0" borderId="1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right" vertical="center"/>
    </xf>
    <xf numFmtId="38" fontId="2" fillId="0" borderId="0" xfId="2" applyNumberFormat="1" applyFont="1" applyFill="1" applyAlignment="1">
      <alignment vertical="center"/>
    </xf>
    <xf numFmtId="38" fontId="3" fillId="0" borderId="0" xfId="2" applyNumberFormat="1" applyFont="1" applyFill="1" applyAlignment="1">
      <alignment vertical="center"/>
    </xf>
    <xf numFmtId="38" fontId="3" fillId="0" borderId="0" xfId="2" applyNumberFormat="1" applyFont="1" applyFill="1" applyAlignment="1">
      <alignment horizontal="center" vertical="center"/>
    </xf>
    <xf numFmtId="38" fontId="2" fillId="0" borderId="0" xfId="2" applyNumberFormat="1" applyFont="1" applyFill="1" applyBorder="1" applyAlignment="1">
      <alignment vertical="center"/>
    </xf>
    <xf numFmtId="38" fontId="3" fillId="0" borderId="0" xfId="2" applyNumberFormat="1" applyFont="1" applyFill="1" applyBorder="1" applyAlignment="1">
      <alignment vertical="center"/>
    </xf>
    <xf numFmtId="38" fontId="3" fillId="0" borderId="0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2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0" fontId="3" fillId="0" borderId="0" xfId="2" applyFont="1"/>
    <xf numFmtId="164" fontId="3" fillId="0" borderId="1" xfId="2" applyNumberFormat="1" applyFont="1" applyFill="1" applyBorder="1" applyAlignment="1">
      <alignment vertical="center"/>
    </xf>
    <xf numFmtId="164" fontId="3" fillId="0" borderId="2" xfId="2" applyNumberFormat="1" applyFont="1" applyFill="1" applyBorder="1" applyAlignment="1">
      <alignment horizontal="right" vertical="center"/>
    </xf>
    <xf numFmtId="165" fontId="3" fillId="0" borderId="0" xfId="3" applyNumberFormat="1" applyFont="1" applyFill="1" applyAlignment="1"/>
    <xf numFmtId="38" fontId="3" fillId="0" borderId="1" xfId="2" applyNumberFormat="1" applyFont="1" applyFill="1" applyBorder="1" applyAlignment="1">
      <alignment vertical="center"/>
    </xf>
    <xf numFmtId="38" fontId="3" fillId="0" borderId="1" xfId="2" applyNumberFormat="1" applyFont="1" applyFill="1" applyBorder="1" applyAlignment="1">
      <alignment horizontal="center" vertical="center"/>
    </xf>
    <xf numFmtId="38" fontId="5" fillId="0" borderId="0" xfId="2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38" fontId="3" fillId="0" borderId="0" xfId="2" quotePrefix="1" applyNumberFormat="1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 wrapText="1"/>
    </xf>
    <xf numFmtId="38" fontId="5" fillId="0" borderId="0" xfId="2" applyNumberFormat="1" applyFont="1" applyFill="1" applyBorder="1" applyAlignment="1">
      <alignment horizontal="center" vertical="center"/>
    </xf>
    <xf numFmtId="164" fontId="3" fillId="0" borderId="0" xfId="4" applyNumberFormat="1" applyFont="1" applyFill="1" applyBorder="1" applyAlignment="1">
      <alignment horizontal="right" vertical="center"/>
    </xf>
    <xf numFmtId="38" fontId="3" fillId="0" borderId="0" xfId="4" applyNumberFormat="1" applyFont="1" applyFill="1" applyBorder="1" applyAlignment="1">
      <alignment horizontal="center" vertical="center"/>
    </xf>
    <xf numFmtId="164" fontId="3" fillId="0" borderId="1" xfId="4" applyNumberFormat="1" applyFont="1" applyFill="1" applyBorder="1" applyAlignment="1">
      <alignment horizontal="right" vertical="center"/>
    </xf>
    <xf numFmtId="0" fontId="6" fillId="0" borderId="0" xfId="2" applyFont="1" applyFill="1" applyAlignment="1">
      <alignment vertical="center"/>
    </xf>
    <xf numFmtId="166" fontId="3" fillId="0" borderId="0" xfId="2" applyNumberFormat="1" applyFont="1" applyFill="1" applyAlignment="1">
      <alignment horizontal="center" vertical="center"/>
    </xf>
    <xf numFmtId="0" fontId="6" fillId="0" borderId="0" xfId="2" applyNumberFormat="1" applyFont="1" applyFill="1" applyAlignment="1">
      <alignment vertical="center"/>
    </xf>
    <xf numFmtId="0" fontId="6" fillId="0" borderId="1" xfId="2" applyNumberFormat="1" applyFont="1" applyFill="1" applyBorder="1" applyAlignment="1">
      <alignment vertical="center"/>
    </xf>
    <xf numFmtId="166" fontId="3" fillId="0" borderId="1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vertical="center"/>
    </xf>
    <xf numFmtId="166" fontId="6" fillId="0" borderId="0" xfId="2" applyNumberFormat="1" applyFont="1" applyFill="1" applyBorder="1" applyAlignment="1">
      <alignment horizontal="center" vertical="center"/>
    </xf>
    <xf numFmtId="0" fontId="7" fillId="0" borderId="0" xfId="2" applyNumberFormat="1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Alignment="1"/>
    <xf numFmtId="0" fontId="3" fillId="0" borderId="0" xfId="4" applyFont="1" applyFill="1" applyAlignment="1">
      <alignment horizontal="center" vertical="center" wrapText="1"/>
    </xf>
    <xf numFmtId="0" fontId="6" fillId="0" borderId="0" xfId="2" applyNumberFormat="1" applyFont="1" applyFill="1" applyBorder="1" applyAlignment="1">
      <alignment vertical="center"/>
    </xf>
    <xf numFmtId="166" fontId="3" fillId="0" borderId="0" xfId="4" applyNumberFormat="1" applyFont="1" applyFill="1" applyBorder="1" applyAlignment="1">
      <alignment horizontal="center" vertical="center"/>
    </xf>
    <xf numFmtId="165" fontId="3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horizontal="center" vertical="center"/>
    </xf>
    <xf numFmtId="167" fontId="3" fillId="0" borderId="0" xfId="2" applyNumberFormat="1" applyFont="1" applyFill="1" applyAlignment="1">
      <alignment vertical="center"/>
    </xf>
    <xf numFmtId="167" fontId="3" fillId="0" borderId="0" xfId="2" applyNumberFormat="1" applyFont="1" applyFill="1" applyBorder="1" applyAlignment="1">
      <alignment horizontal="center" vertical="center"/>
    </xf>
    <xf numFmtId="167" fontId="3" fillId="0" borderId="3" xfId="2" applyNumberFormat="1" applyFont="1" applyFill="1" applyBorder="1" applyAlignment="1">
      <alignment horizontal="right" vertical="center"/>
    </xf>
    <xf numFmtId="167" fontId="3" fillId="0" borderId="0" xfId="2" applyNumberFormat="1" applyFont="1" applyFill="1" applyAlignment="1">
      <alignment horizontal="right" vertical="center"/>
    </xf>
    <xf numFmtId="165" fontId="2" fillId="0" borderId="0" xfId="2" applyNumberFormat="1" applyFont="1" applyFill="1" applyAlignment="1">
      <alignment vertical="center"/>
    </xf>
    <xf numFmtId="37" fontId="7" fillId="0" borderId="1" xfId="2" applyNumberFormat="1" applyFont="1" applyFill="1" applyBorder="1" applyAlignment="1">
      <alignment vertical="center"/>
    </xf>
    <xf numFmtId="37" fontId="7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right" vertical="center"/>
    </xf>
    <xf numFmtId="164" fontId="2" fillId="0" borderId="4" xfId="2" applyNumberFormat="1" applyFont="1" applyFill="1" applyBorder="1" applyAlignment="1">
      <alignment horizontal="right" vertical="center"/>
    </xf>
    <xf numFmtId="37" fontId="7" fillId="0" borderId="0" xfId="2" applyNumberFormat="1" applyFont="1" applyFill="1" applyBorder="1" applyAlignment="1">
      <alignment vertical="center"/>
    </xf>
    <xf numFmtId="37" fontId="7" fillId="0" borderId="0" xfId="2" applyNumberFormat="1" applyFont="1" applyFill="1" applyBorder="1" applyAlignment="1">
      <alignment horizontal="center" vertical="center"/>
    </xf>
    <xf numFmtId="164" fontId="7" fillId="0" borderId="0" xfId="2" applyNumberFormat="1" applyFont="1" applyFill="1" applyBorder="1" applyAlignment="1">
      <alignment horizontal="right" vertical="center"/>
    </xf>
    <xf numFmtId="166" fontId="2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 vertical="center"/>
    </xf>
    <xf numFmtId="168" fontId="3" fillId="0" borderId="2" xfId="2" applyNumberFormat="1" applyFont="1" applyFill="1" applyBorder="1" applyAlignment="1">
      <alignment horizontal="right" vertical="center"/>
    </xf>
    <xf numFmtId="168" fontId="2" fillId="0" borderId="0" xfId="2" applyNumberFormat="1" applyFont="1" applyFill="1" applyBorder="1" applyAlignment="1">
      <alignment horizontal="right" vertical="center"/>
    </xf>
    <xf numFmtId="168" fontId="2" fillId="0" borderId="0" xfId="2" applyNumberFormat="1" applyFont="1" applyFill="1" applyBorder="1" applyAlignment="1">
      <alignment horizontal="center" vertical="center"/>
    </xf>
    <xf numFmtId="168" fontId="3" fillId="0" borderId="0" xfId="2" applyNumberFormat="1" applyFont="1" applyFill="1" applyBorder="1" applyAlignment="1">
      <alignment horizontal="right" vertical="center"/>
    </xf>
    <xf numFmtId="169" fontId="3" fillId="0" borderId="0" xfId="2" applyNumberFormat="1" applyFont="1" applyFill="1" applyBorder="1" applyAlignment="1">
      <alignment horizontal="right" vertical="center"/>
    </xf>
    <xf numFmtId="170" fontId="3" fillId="0" borderId="0" xfId="2" applyNumberFormat="1" applyFont="1" applyFill="1" applyBorder="1" applyAlignment="1">
      <alignment horizontal="right" vertical="center"/>
    </xf>
    <xf numFmtId="167" fontId="3" fillId="0" borderId="0" xfId="2" applyNumberFormat="1" applyFont="1" applyFill="1" applyBorder="1" applyAlignment="1">
      <alignment horizontal="right" vertical="center"/>
    </xf>
    <xf numFmtId="0" fontId="6" fillId="0" borderId="0" xfId="4" applyFont="1" applyBorder="1" applyAlignment="1">
      <alignment vertical="center"/>
    </xf>
    <xf numFmtId="0" fontId="6" fillId="0" borderId="0" xfId="4" applyFont="1" applyAlignment="1">
      <alignment vertical="center"/>
    </xf>
    <xf numFmtId="164" fontId="3" fillId="0" borderId="0" xfId="4" applyNumberFormat="1" applyFont="1" applyBorder="1" applyAlignment="1">
      <alignment horizontal="right" vertical="center"/>
    </xf>
    <xf numFmtId="164" fontId="3" fillId="0" borderId="0" xfId="4" applyNumberFormat="1" applyFont="1" applyAlignment="1">
      <alignment horizontal="right" vertical="center"/>
    </xf>
    <xf numFmtId="0" fontId="3" fillId="0" borderId="0" xfId="4" applyFont="1" applyAlignment="1">
      <alignment vertical="center"/>
    </xf>
    <xf numFmtId="0" fontId="6" fillId="0" borderId="1" xfId="4" applyFont="1" applyFill="1" applyBorder="1" applyAlignment="1">
      <alignment vertical="center"/>
    </xf>
    <xf numFmtId="164" fontId="3" fillId="0" borderId="1" xfId="4" applyNumberFormat="1" applyFont="1" applyBorder="1" applyAlignment="1">
      <alignment horizontal="right" vertical="center"/>
    </xf>
    <xf numFmtId="0" fontId="3" fillId="0" borderId="1" xfId="4" applyFont="1" applyBorder="1" applyAlignment="1">
      <alignment vertical="center"/>
    </xf>
    <xf numFmtId="164" fontId="2" fillId="0" borderId="0" xfId="4" applyNumberFormat="1" applyFont="1" applyAlignment="1">
      <alignment horizontal="left" vertical="center" wrapText="1"/>
    </xf>
    <xf numFmtId="164" fontId="3" fillId="0" borderId="0" xfId="4" applyNumberFormat="1" applyFont="1" applyBorder="1" applyAlignment="1">
      <alignment horizontal="right" vertical="center" wrapText="1"/>
    </xf>
    <xf numFmtId="164" fontId="3" fillId="0" borderId="0" xfId="4" applyNumberFormat="1" applyFont="1" applyBorder="1" applyAlignment="1">
      <alignment horizontal="center" vertical="center" wrapText="1"/>
    </xf>
    <xf numFmtId="164" fontId="3" fillId="0" borderId="0" xfId="4" applyNumberFormat="1" applyFont="1" applyFill="1" applyBorder="1" applyAlignment="1">
      <alignment horizontal="right" vertical="center" wrapText="1"/>
    </xf>
    <xf numFmtId="164" fontId="3" fillId="0" borderId="0" xfId="4" applyNumberFormat="1" applyFont="1" applyBorder="1" applyAlignment="1">
      <alignment vertical="center"/>
    </xf>
    <xf numFmtId="164" fontId="3" fillId="0" borderId="0" xfId="4" applyNumberFormat="1" applyFont="1" applyAlignment="1">
      <alignment horizontal="left" vertical="center"/>
    </xf>
    <xf numFmtId="164" fontId="2" fillId="0" borderId="0" xfId="4" applyNumberFormat="1" applyFont="1" applyAlignment="1">
      <alignment horizontal="right" vertical="center"/>
    </xf>
    <xf numFmtId="164" fontId="3" fillId="0" borderId="0" xfId="4" applyNumberFormat="1" applyFont="1" applyAlignment="1">
      <alignment vertical="center"/>
    </xf>
    <xf numFmtId="164" fontId="2" fillId="0" borderId="0" xfId="4" applyNumberFormat="1" applyFont="1" applyBorder="1" applyAlignment="1">
      <alignment vertical="center"/>
    </xf>
    <xf numFmtId="164" fontId="2" fillId="0" borderId="0" xfId="4" applyNumberFormat="1" applyFont="1" applyBorder="1" applyAlignment="1">
      <alignment horizontal="right" vertical="center"/>
    </xf>
    <xf numFmtId="164" fontId="2" fillId="0" borderId="0" xfId="4" applyNumberFormat="1" applyFont="1" applyAlignment="1">
      <alignment vertical="center"/>
    </xf>
    <xf numFmtId="164" fontId="2" fillId="0" borderId="0" xfId="4" applyNumberFormat="1" applyFont="1" applyAlignment="1">
      <alignment horizontal="left" vertical="center"/>
    </xf>
    <xf numFmtId="164" fontId="6" fillId="0" borderId="0" xfId="2" applyNumberFormat="1" applyFont="1" applyFill="1" applyBorder="1" applyAlignment="1">
      <alignment horizontal="right" vertical="center"/>
    </xf>
    <xf numFmtId="164" fontId="2" fillId="0" borderId="0" xfId="4" applyNumberFormat="1" applyFont="1" applyFill="1" applyBorder="1" applyAlignment="1">
      <alignment horizontal="right" vertical="center"/>
    </xf>
    <xf numFmtId="164" fontId="3" fillId="0" borderId="0" xfId="4" applyNumberFormat="1" applyFont="1" applyFill="1" applyBorder="1" applyAlignment="1">
      <alignment vertical="center"/>
    </xf>
    <xf numFmtId="164" fontId="2" fillId="0" borderId="0" xfId="4" applyNumberFormat="1" applyFont="1" applyFill="1" applyBorder="1" applyAlignment="1">
      <alignment vertical="center"/>
    </xf>
    <xf numFmtId="164" fontId="2" fillId="0" borderId="0" xfId="4" applyNumberFormat="1" applyFont="1" applyBorder="1" applyAlignment="1">
      <alignment horizontal="center" vertical="center"/>
    </xf>
    <xf numFmtId="164" fontId="2" fillId="0" borderId="1" xfId="4" applyNumberFormat="1" applyFont="1" applyFill="1" applyBorder="1" applyAlignment="1">
      <alignment horizontal="right" vertical="center"/>
    </xf>
    <xf numFmtId="164" fontId="3" fillId="0" borderId="0" xfId="4" applyNumberFormat="1" applyFont="1" applyAlignment="1">
      <alignment horizontal="center" vertical="center"/>
    </xf>
    <xf numFmtId="164" fontId="3" fillId="0" borderId="0" xfId="4" applyNumberFormat="1" applyFont="1" applyAlignment="1">
      <alignment vertical="center" wrapText="1"/>
    </xf>
    <xf numFmtId="164" fontId="3" fillId="0" borderId="1" xfId="4" applyNumberFormat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horizontal="right" vertical="center" wrapText="1"/>
    </xf>
    <xf numFmtId="164" fontId="3" fillId="0" borderId="2" xfId="4" applyNumberFormat="1" applyFont="1" applyBorder="1" applyAlignment="1">
      <alignment horizontal="right" vertical="center" wrapText="1"/>
    </xf>
    <xf numFmtId="38" fontId="3" fillId="0" borderId="1" xfId="4" applyNumberFormat="1" applyFont="1" applyBorder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4" applyFon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164" fontId="3" fillId="0" borderId="0" xfId="4" applyNumberFormat="1" applyFont="1" applyFill="1" applyAlignment="1">
      <alignment horizontal="right" vertical="center"/>
    </xf>
    <xf numFmtId="0" fontId="2" fillId="0" borderId="1" xfId="4" applyFont="1" applyFill="1" applyBorder="1" applyAlignment="1">
      <alignment vertical="center"/>
    </xf>
    <xf numFmtId="0" fontId="3" fillId="0" borderId="1" xfId="4" applyFont="1" applyFill="1" applyBorder="1" applyAlignment="1">
      <alignment vertical="center"/>
    </xf>
    <xf numFmtId="0" fontId="2" fillId="0" borderId="0" xfId="4" applyFont="1" applyFill="1" applyAlignment="1">
      <alignment vertical="center" wrapText="1"/>
    </xf>
    <xf numFmtId="0" fontId="2" fillId="0" borderId="1" xfId="4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0" fontId="3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38" fontId="3" fillId="0" borderId="0" xfId="4" applyNumberFormat="1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vertical="center" wrapText="1"/>
    </xf>
    <xf numFmtId="164" fontId="8" fillId="0" borderId="0" xfId="1" applyNumberFormat="1" applyFont="1" applyFill="1" applyAlignment="1">
      <alignment vertical="center" wrapText="1"/>
    </xf>
    <xf numFmtId="164" fontId="8" fillId="0" borderId="0" xfId="1" applyNumberFormat="1" applyFont="1" applyFill="1" applyBorder="1" applyAlignment="1">
      <alignment vertical="center" wrapText="1"/>
    </xf>
    <xf numFmtId="0" fontId="3" fillId="0" borderId="0" xfId="2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164" fontId="2" fillId="0" borderId="0" xfId="4" applyNumberFormat="1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 wrapText="1"/>
    </xf>
    <xf numFmtId="165" fontId="3" fillId="0" borderId="0" xfId="2" applyNumberFormat="1" applyFont="1" applyFill="1" applyAlignment="1">
      <alignment vertical="top"/>
    </xf>
    <xf numFmtId="164" fontId="3" fillId="0" borderId="0" xfId="4" applyNumberFormat="1" applyFont="1" applyFill="1" applyBorder="1" applyAlignment="1">
      <alignment vertical="center" wrapText="1"/>
    </xf>
    <xf numFmtId="0" fontId="3" fillId="0" borderId="0" xfId="4" applyFont="1" applyFill="1" applyBorder="1" applyAlignment="1">
      <alignment vertical="center" wrapText="1"/>
    </xf>
    <xf numFmtId="164" fontId="3" fillId="0" borderId="1" xfId="4" applyNumberFormat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38" fontId="3" fillId="0" borderId="1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 wrapText="1"/>
    </xf>
    <xf numFmtId="164" fontId="2" fillId="0" borderId="1" xfId="4" applyNumberFormat="1" applyFont="1" applyFill="1" applyBorder="1" applyAlignment="1">
      <alignment vertical="center" wrapText="1"/>
    </xf>
    <xf numFmtId="0" fontId="3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vertical="center" wrapText="1"/>
    </xf>
    <xf numFmtId="164" fontId="3" fillId="0" borderId="0" xfId="4" applyNumberFormat="1" applyFont="1" applyFill="1" applyAlignment="1">
      <alignment vertical="center"/>
    </xf>
    <xf numFmtId="0" fontId="10" fillId="0" borderId="0" xfId="4" applyFont="1" applyFill="1" applyAlignment="1">
      <alignment vertical="center" wrapText="1"/>
    </xf>
    <xf numFmtId="0" fontId="11" fillId="0" borderId="0" xfId="4" applyFont="1" applyFill="1" applyAlignment="1">
      <alignment vertical="center" wrapText="1"/>
    </xf>
    <xf numFmtId="0" fontId="11" fillId="0" borderId="0" xfId="4" applyFont="1" applyFill="1" applyAlignment="1">
      <alignment horizontal="center" vertical="center" wrapText="1"/>
    </xf>
    <xf numFmtId="164" fontId="10" fillId="0" borderId="0" xfId="4" applyNumberFormat="1" applyFont="1" applyFill="1" applyAlignment="1">
      <alignment vertical="center" wrapText="1"/>
    </xf>
    <xf numFmtId="164" fontId="3" fillId="0" borderId="4" xfId="4" applyNumberFormat="1" applyFont="1" applyFill="1" applyBorder="1" applyAlignment="1">
      <alignment vertical="center" wrapText="1"/>
    </xf>
    <xf numFmtId="171" fontId="3" fillId="0" borderId="4" xfId="4" applyNumberFormat="1" applyFont="1" applyFill="1" applyBorder="1" applyAlignment="1">
      <alignment vertical="center"/>
    </xf>
    <xf numFmtId="164" fontId="3" fillId="0" borderId="4" xfId="4" applyNumberFormat="1" applyFont="1" applyFill="1" applyBorder="1" applyAlignment="1">
      <alignment vertical="center"/>
    </xf>
    <xf numFmtId="0" fontId="3" fillId="0" borderId="0" xfId="4" applyFont="1" applyFill="1" applyBorder="1" applyAlignment="1">
      <alignment vertical="center"/>
    </xf>
    <xf numFmtId="164" fontId="3" fillId="0" borderId="4" xfId="4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/>
    </xf>
    <xf numFmtId="171" fontId="3" fillId="0" borderId="0" xfId="1" applyNumberFormat="1" applyFont="1" applyFill="1" applyBorder="1" applyAlignment="1">
      <alignment vertical="center" wrapText="1"/>
    </xf>
    <xf numFmtId="165" fontId="3" fillId="0" borderId="0" xfId="2" applyNumberFormat="1" applyFont="1" applyFill="1" applyBorder="1" applyAlignment="1">
      <alignment vertical="top"/>
    </xf>
    <xf numFmtId="164" fontId="3" fillId="0" borderId="2" xfId="4" applyNumberFormat="1" applyFont="1" applyFill="1" applyBorder="1" applyAlignment="1">
      <alignment horizontal="right" vertical="center"/>
    </xf>
    <xf numFmtId="165" fontId="3" fillId="0" borderId="0" xfId="2" applyNumberFormat="1" applyFont="1" applyFill="1" applyAlignment="1">
      <alignment horizontal="center" vertical="center"/>
    </xf>
    <xf numFmtId="164" fontId="2" fillId="0" borderId="0" xfId="4" applyNumberFormat="1" applyFont="1" applyFill="1" applyAlignment="1">
      <alignment horizontal="right" vertical="center"/>
    </xf>
    <xf numFmtId="0" fontId="3" fillId="0" borderId="0" xfId="4" quotePrefix="1" applyFont="1" applyFill="1" applyAlignment="1">
      <alignment vertical="center"/>
    </xf>
    <xf numFmtId="171" fontId="3" fillId="0" borderId="0" xfId="1" applyNumberFormat="1" applyFont="1" applyFill="1" applyBorder="1" applyAlignment="1">
      <alignment horizontal="right" vertical="center" wrapText="1"/>
    </xf>
    <xf numFmtId="171" fontId="3" fillId="0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Alignment="1">
      <alignment horizontal="right" vertical="center" wrapText="1"/>
    </xf>
    <xf numFmtId="3" fontId="8" fillId="0" borderId="0" xfId="0" applyNumberFormat="1" applyFont="1"/>
    <xf numFmtId="0" fontId="3" fillId="0" borderId="0" xfId="4" applyFont="1" applyBorder="1" applyAlignment="1">
      <alignment vertical="center"/>
    </xf>
    <xf numFmtId="164" fontId="2" fillId="0" borderId="4" xfId="4" applyNumberFormat="1" applyFont="1" applyBorder="1" applyAlignment="1">
      <alignment vertical="center"/>
    </xf>
    <xf numFmtId="164" fontId="3" fillId="0" borderId="0" xfId="4" applyNumberFormat="1" applyFont="1" applyBorder="1" applyAlignment="1">
      <alignment horizontal="left" vertical="center"/>
    </xf>
    <xf numFmtId="164" fontId="2" fillId="0" borderId="0" xfId="4" applyNumberFormat="1" applyFont="1" applyBorder="1" applyAlignment="1">
      <alignment horizontal="right" vertical="center" wrapText="1"/>
    </xf>
    <xf numFmtId="164" fontId="3" fillId="0" borderId="0" xfId="4" applyNumberFormat="1" applyFont="1" applyAlignment="1">
      <alignment horizontal="center" vertical="center" wrapText="1"/>
    </xf>
    <xf numFmtId="164" fontId="2" fillId="0" borderId="0" xfId="4" applyNumberFormat="1" applyFont="1" applyAlignment="1">
      <alignment vertical="center" wrapText="1"/>
    </xf>
    <xf numFmtId="164" fontId="3" fillId="0" borderId="1" xfId="4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Alignment="1">
      <alignment vertical="center"/>
    </xf>
    <xf numFmtId="43" fontId="3" fillId="0" borderId="0" xfId="1" applyFont="1" applyFill="1" applyBorder="1" applyAlignment="1">
      <alignment horizontal="right" vertical="center"/>
    </xf>
    <xf numFmtId="9" fontId="3" fillId="0" borderId="0" xfId="5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center" vertical="center"/>
    </xf>
    <xf numFmtId="164" fontId="2" fillId="0" borderId="1" xfId="4" applyNumberFormat="1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/>
    </xf>
    <xf numFmtId="164" fontId="2" fillId="0" borderId="1" xfId="4" applyNumberFormat="1" applyFont="1" applyBorder="1" applyAlignment="1">
      <alignment horizontal="center" vertical="center"/>
    </xf>
    <xf numFmtId="164" fontId="2" fillId="0" borderId="5" xfId="4" applyNumberFormat="1" applyFont="1" applyBorder="1" applyAlignment="1">
      <alignment horizontal="center" vertical="center"/>
    </xf>
    <xf numFmtId="164" fontId="2" fillId="0" borderId="1" xfId="4" applyNumberFormat="1" applyFont="1" applyFill="1" applyBorder="1" applyAlignment="1">
      <alignment horizontal="center" vertical="center"/>
    </xf>
  </cellXfs>
  <cellStyles count="6">
    <cellStyle name="Comma" xfId="1" builtinId="3"/>
    <cellStyle name="Normal" xfId="0" builtinId="0"/>
    <cellStyle name="Normal - Style1 2" xfId="2"/>
    <cellStyle name="Normal 2" xfId="4"/>
    <cellStyle name="Normal 4 4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HA%20GROUP\WHA%20Corporation%20Co.,Ltd\WHA%20Corporation%202016\Q4%202016\Draft%20FS%20Q4%202016\Conso%20FS%20WHA%20+Hemraj%20YE2016_dra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FS"/>
      <sheetName val="BS"/>
      <sheetName val="PL"/>
      <sheetName val="PL 3M"/>
      <sheetName val="Conso WHA+H YE2016&gt;"/>
      <sheetName val="Financial risk factors"/>
      <sheetName val="Conso BS"/>
      <sheetName val="Conso Equity"/>
      <sheetName val="Conso PL YE2016"/>
      <sheetName val="FS ST Change_conso"/>
      <sheetName val="CF WHA+H YE2016"/>
      <sheetName val="Adj FV Conso"/>
      <sheetName val="Elim Conso"/>
      <sheetName val="Adj. RE conso"/>
      <sheetName val="NTFS GW &amp; Intang"/>
      <sheetName val="WHA YE16&gt;"/>
      <sheetName val="FS BS"/>
      <sheetName val="FS Equity"/>
      <sheetName val="FS PL"/>
      <sheetName val="CF YE2016"/>
      <sheetName val="Hemraj YE16"/>
      <sheetName val="FS(T)-BS H "/>
      <sheetName val="FS(T)-P&amp;L"/>
      <sheetName val="FS HRD-Eng-full"/>
      <sheetName val="FS HRD Conso Q3'16 "/>
      <sheetName val="CF Thai 12-16"/>
      <sheetName val="Conso PL Q3 16 &amp; 15"/>
      <sheetName val="Conso PL 2015 by Q"/>
      <sheetName val="RE adjustment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7">
          <cell r="K17">
            <v>1432243032</v>
          </cell>
        </row>
        <row r="18">
          <cell r="K18">
            <v>803347472</v>
          </cell>
        </row>
        <row r="19">
          <cell r="K19">
            <v>172861100</v>
          </cell>
        </row>
        <row r="20">
          <cell r="K20">
            <v>12391309606</v>
          </cell>
        </row>
        <row r="22">
          <cell r="K22">
            <v>127150000</v>
          </cell>
        </row>
        <row r="24">
          <cell r="K24">
            <v>-23535453</v>
          </cell>
        </row>
        <row r="27">
          <cell r="K27">
            <v>532867905</v>
          </cell>
        </row>
      </sheetData>
      <sheetData sheetId="8">
        <row r="45">
          <cell r="K45">
            <v>2898155661</v>
          </cell>
        </row>
      </sheetData>
      <sheetData sheetId="9">
        <row r="43">
          <cell r="T43">
            <v>-374772938</v>
          </cell>
        </row>
        <row r="44">
          <cell r="T44">
            <v>-2367574098</v>
          </cell>
        </row>
        <row r="45">
          <cell r="P45">
            <v>10028500</v>
          </cell>
        </row>
      </sheetData>
      <sheetData sheetId="10">
        <row r="149">
          <cell r="L149">
            <v>335624230</v>
          </cell>
        </row>
        <row r="151">
          <cell r="L151">
            <v>13399477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tabSelected="1" topLeftCell="A67" zoomScaleNormal="100" zoomScaleSheetLayoutView="100" workbookViewId="0">
      <selection activeCell="A147" sqref="A147:XFD147"/>
    </sheetView>
  </sheetViews>
  <sheetFormatPr defaultColWidth="9.140625" defaultRowHeight="18" x14ac:dyDescent="0.25"/>
  <cols>
    <col min="1" max="3" width="1.42578125" style="3" customWidth="1"/>
    <col min="4" max="4" width="28.28515625" style="3" customWidth="1"/>
    <col min="5" max="5" width="7" style="3" bestFit="1" customWidth="1"/>
    <col min="6" max="6" width="0.7109375" style="3" customWidth="1"/>
    <col min="7" max="7" width="11.42578125" style="4" customWidth="1"/>
    <col min="8" max="8" width="0.7109375" style="4" customWidth="1"/>
    <col min="9" max="9" width="11.42578125" style="4" customWidth="1"/>
    <col min="10" max="10" width="0.7109375" style="4" customWidth="1"/>
    <col min="11" max="11" width="11.42578125" style="4" customWidth="1"/>
    <col min="12" max="12" width="0.7109375" style="4" customWidth="1"/>
    <col min="13" max="13" width="11.42578125" style="4" customWidth="1"/>
    <col min="14" max="16384" width="9.140625" style="3"/>
  </cols>
  <sheetData>
    <row r="1" spans="1:13" ht="17.100000000000001" customHeight="1" x14ac:dyDescent="0.25">
      <c r="A1" s="1" t="s">
        <v>0</v>
      </c>
      <c r="B1" s="1"/>
      <c r="C1" s="1"/>
      <c r="D1" s="2"/>
    </row>
    <row r="2" spans="1:13" ht="17.100000000000001" customHeight="1" x14ac:dyDescent="0.25">
      <c r="A2" s="1" t="s">
        <v>1</v>
      </c>
      <c r="B2" s="1"/>
      <c r="C2" s="1"/>
      <c r="D2" s="1"/>
    </row>
    <row r="3" spans="1:13" ht="17.100000000000001" customHeight="1" x14ac:dyDescent="0.25">
      <c r="A3" s="5" t="s">
        <v>201</v>
      </c>
      <c r="B3" s="5"/>
      <c r="C3" s="5"/>
      <c r="D3" s="5"/>
      <c r="E3" s="6"/>
      <c r="F3" s="6"/>
      <c r="G3" s="7"/>
      <c r="H3" s="7"/>
      <c r="I3" s="7"/>
      <c r="J3" s="7"/>
      <c r="K3" s="7"/>
      <c r="L3" s="7"/>
      <c r="M3" s="7"/>
    </row>
    <row r="4" spans="1:13" ht="17.100000000000001" customHeight="1" x14ac:dyDescent="0.25"/>
    <row r="5" spans="1:13" ht="17.100000000000001" customHeight="1" x14ac:dyDescent="0.25">
      <c r="G5" s="179" t="s">
        <v>199</v>
      </c>
      <c r="H5" s="179"/>
      <c r="I5" s="179"/>
      <c r="J5" s="9"/>
      <c r="K5" s="179" t="s">
        <v>222</v>
      </c>
      <c r="L5" s="179"/>
      <c r="M5" s="179"/>
    </row>
    <row r="6" spans="1:13" ht="17.100000000000001" customHeight="1" x14ac:dyDescent="0.25">
      <c r="G6" s="10" t="s">
        <v>2</v>
      </c>
      <c r="H6" s="10"/>
      <c r="I6" s="10" t="s">
        <v>3</v>
      </c>
      <c r="J6" s="10"/>
      <c r="K6" s="10" t="s">
        <v>2</v>
      </c>
      <c r="L6" s="10"/>
      <c r="M6" s="10" t="s">
        <v>3</v>
      </c>
    </row>
    <row r="7" spans="1:13" ht="17.100000000000001" customHeight="1" x14ac:dyDescent="0.25">
      <c r="G7" s="10"/>
      <c r="H7" s="10"/>
      <c r="I7" s="10" t="s">
        <v>4</v>
      </c>
      <c r="J7" s="10"/>
      <c r="K7" s="10"/>
      <c r="L7" s="10"/>
      <c r="M7" s="10"/>
    </row>
    <row r="8" spans="1:13" ht="17.100000000000001" customHeight="1" x14ac:dyDescent="0.25">
      <c r="A8" s="11"/>
      <c r="B8" s="11"/>
      <c r="C8" s="11"/>
      <c r="D8" s="11"/>
      <c r="E8" s="12" t="s">
        <v>5</v>
      </c>
      <c r="F8" s="13"/>
      <c r="G8" s="14" t="s">
        <v>6</v>
      </c>
      <c r="H8" s="10"/>
      <c r="I8" s="14" t="s">
        <v>6</v>
      </c>
      <c r="J8" s="10"/>
      <c r="K8" s="14" t="s">
        <v>6</v>
      </c>
      <c r="L8" s="10"/>
      <c r="M8" s="14" t="s">
        <v>6</v>
      </c>
    </row>
    <row r="9" spans="1:13" ht="6" customHeight="1" x14ac:dyDescent="0.25">
      <c r="A9" s="15"/>
      <c r="B9" s="15"/>
      <c r="C9" s="15"/>
      <c r="D9" s="15"/>
      <c r="E9" s="16"/>
      <c r="F9" s="17"/>
    </row>
    <row r="10" spans="1:13" ht="17.100000000000001" customHeight="1" x14ac:dyDescent="0.25">
      <c r="A10" s="15" t="s">
        <v>7</v>
      </c>
      <c r="B10" s="15"/>
      <c r="C10" s="15"/>
      <c r="D10" s="15"/>
      <c r="E10" s="16"/>
      <c r="F10" s="17"/>
    </row>
    <row r="11" spans="1:13" ht="6" customHeight="1" x14ac:dyDescent="0.25">
      <c r="A11" s="15"/>
      <c r="B11" s="15"/>
      <c r="C11" s="15"/>
      <c r="D11" s="15"/>
      <c r="E11" s="16"/>
      <c r="F11" s="17"/>
    </row>
    <row r="12" spans="1:13" s="22" customFormat="1" ht="17.100000000000001" customHeight="1" x14ac:dyDescent="0.25">
      <c r="A12" s="18" t="s">
        <v>8</v>
      </c>
      <c r="B12" s="18"/>
      <c r="C12" s="18"/>
      <c r="D12" s="19"/>
      <c r="E12" s="20"/>
      <c r="F12" s="20"/>
      <c r="G12" s="21"/>
      <c r="H12" s="21"/>
      <c r="I12" s="21"/>
      <c r="J12" s="21"/>
      <c r="K12" s="21"/>
      <c r="L12" s="21"/>
      <c r="M12" s="21"/>
    </row>
    <row r="13" spans="1:13" s="22" customFormat="1" ht="6" customHeight="1" x14ac:dyDescent="0.25">
      <c r="A13" s="18"/>
      <c r="B13" s="18"/>
      <c r="C13" s="18"/>
      <c r="D13" s="19"/>
      <c r="E13" s="20"/>
      <c r="F13" s="20"/>
      <c r="G13" s="21"/>
      <c r="H13" s="21"/>
      <c r="I13" s="21"/>
      <c r="J13" s="21"/>
      <c r="K13" s="21"/>
      <c r="L13" s="21"/>
      <c r="M13" s="21"/>
    </row>
    <row r="14" spans="1:13" s="22" customFormat="1" ht="17.100000000000001" customHeight="1" x14ac:dyDescent="0.25">
      <c r="A14" s="22" t="s">
        <v>9</v>
      </c>
      <c r="D14" s="19"/>
      <c r="E14" s="20">
        <v>8</v>
      </c>
      <c r="F14" s="20"/>
      <c r="G14" s="21">
        <v>2635395451</v>
      </c>
      <c r="H14" s="21"/>
      <c r="I14" s="21">
        <v>2554719161</v>
      </c>
      <c r="J14" s="21"/>
      <c r="K14" s="21">
        <v>173120210</v>
      </c>
      <c r="L14" s="21"/>
      <c r="M14" s="21">
        <v>993969947</v>
      </c>
    </row>
    <row r="15" spans="1:13" s="22" customFormat="1" ht="17.100000000000001" customHeight="1" x14ac:dyDescent="0.25">
      <c r="A15" s="22" t="s">
        <v>221</v>
      </c>
      <c r="D15" s="19"/>
      <c r="E15" s="20">
        <f>E14+1</f>
        <v>9</v>
      </c>
      <c r="F15" s="20"/>
      <c r="G15" s="21">
        <v>2108326643</v>
      </c>
      <c r="H15" s="21"/>
      <c r="I15" s="21">
        <v>1515244772</v>
      </c>
      <c r="J15" s="21"/>
      <c r="K15" s="21">
        <v>2084758530</v>
      </c>
      <c r="L15" s="21"/>
      <c r="M15" s="21">
        <v>17137868</v>
      </c>
    </row>
    <row r="16" spans="1:13" s="22" customFormat="1" ht="17.100000000000001" customHeight="1" x14ac:dyDescent="0.25">
      <c r="A16" s="22" t="s">
        <v>10</v>
      </c>
      <c r="D16" s="19"/>
      <c r="E16" s="20">
        <f>E15+1</f>
        <v>10</v>
      </c>
      <c r="F16" s="20"/>
      <c r="G16" s="21">
        <v>442787031</v>
      </c>
      <c r="H16" s="21"/>
      <c r="I16" s="21">
        <v>321476622</v>
      </c>
      <c r="J16" s="21"/>
      <c r="K16" s="21">
        <v>17334094</v>
      </c>
      <c r="L16" s="21"/>
      <c r="M16" s="21">
        <v>90142569</v>
      </c>
    </row>
    <row r="17" spans="1:13" s="22" customFormat="1" ht="17.100000000000001" customHeight="1" x14ac:dyDescent="0.25">
      <c r="A17" s="19" t="s">
        <v>217</v>
      </c>
      <c r="B17" s="18"/>
      <c r="C17" s="18"/>
      <c r="D17" s="19"/>
      <c r="E17" s="20"/>
      <c r="F17" s="20"/>
      <c r="G17" s="21">
        <v>0</v>
      </c>
      <c r="H17" s="21"/>
      <c r="I17" s="21">
        <v>743449220</v>
      </c>
      <c r="J17" s="21"/>
      <c r="K17" s="21" t="s">
        <v>244</v>
      </c>
      <c r="L17" s="21"/>
      <c r="M17" s="21">
        <v>743449220</v>
      </c>
    </row>
    <row r="18" spans="1:13" s="22" customFormat="1" ht="17.100000000000001" customHeight="1" x14ac:dyDescent="0.25">
      <c r="A18" s="22" t="s">
        <v>11</v>
      </c>
      <c r="B18" s="19"/>
      <c r="C18" s="19"/>
      <c r="D18" s="19"/>
      <c r="E18" s="20">
        <f>'12-13'!E79+2</f>
        <v>38</v>
      </c>
      <c r="F18" s="20"/>
      <c r="G18" s="21">
        <v>1432900000</v>
      </c>
      <c r="H18" s="21"/>
      <c r="I18" s="21">
        <v>1432900000</v>
      </c>
      <c r="J18" s="21"/>
      <c r="K18" s="21">
        <v>639500000</v>
      </c>
      <c r="L18" s="21"/>
      <c r="M18" s="21">
        <v>0</v>
      </c>
    </row>
    <row r="19" spans="1:13" s="22" customFormat="1" ht="17.100000000000001" customHeight="1" x14ac:dyDescent="0.25">
      <c r="A19" s="22" t="s">
        <v>12</v>
      </c>
      <c r="B19" s="19"/>
      <c r="C19" s="19"/>
      <c r="D19" s="19"/>
      <c r="E19" s="20">
        <f>E16+1</f>
        <v>11</v>
      </c>
      <c r="F19" s="20"/>
      <c r="G19" s="21">
        <v>14648452962</v>
      </c>
      <c r="H19" s="21"/>
      <c r="I19" s="21">
        <v>15425268393</v>
      </c>
      <c r="J19" s="21"/>
      <c r="K19" s="21" t="s">
        <v>244</v>
      </c>
      <c r="L19" s="21"/>
      <c r="M19" s="21">
        <v>0</v>
      </c>
    </row>
    <row r="20" spans="1:13" s="22" customFormat="1" ht="17.100000000000001" customHeight="1" x14ac:dyDescent="0.25">
      <c r="A20" s="22" t="s">
        <v>13</v>
      </c>
      <c r="B20" s="19"/>
      <c r="C20" s="19"/>
      <c r="D20" s="19"/>
      <c r="E20" s="20"/>
      <c r="F20" s="20"/>
      <c r="G20" s="21">
        <v>60453000</v>
      </c>
      <c r="H20" s="21"/>
      <c r="I20" s="21">
        <v>106098479</v>
      </c>
      <c r="J20" s="21"/>
      <c r="K20" s="21">
        <v>60453000</v>
      </c>
      <c r="L20" s="21"/>
      <c r="M20" s="21">
        <v>59877436</v>
      </c>
    </row>
    <row r="21" spans="1:13" s="22" customFormat="1" ht="17.100000000000001" customHeight="1" x14ac:dyDescent="0.25">
      <c r="A21" s="22" t="s">
        <v>14</v>
      </c>
      <c r="D21" s="19"/>
      <c r="E21" s="20"/>
      <c r="F21" s="20"/>
      <c r="G21" s="21">
        <v>731144680</v>
      </c>
      <c r="H21" s="21"/>
      <c r="I21" s="21">
        <v>122393550</v>
      </c>
      <c r="J21" s="21"/>
      <c r="K21" s="21">
        <v>26755208</v>
      </c>
      <c r="L21" s="21"/>
      <c r="M21" s="21">
        <v>29681602</v>
      </c>
    </row>
    <row r="22" spans="1:13" s="22" customFormat="1" ht="17.100000000000001" customHeight="1" x14ac:dyDescent="0.25">
      <c r="A22" s="22" t="s">
        <v>15</v>
      </c>
      <c r="D22" s="19"/>
      <c r="E22" s="20">
        <f>E19+1</f>
        <v>12</v>
      </c>
      <c r="F22" s="20"/>
      <c r="G22" s="7">
        <v>0</v>
      </c>
      <c r="H22" s="21"/>
      <c r="I22" s="7">
        <v>3986725451</v>
      </c>
      <c r="J22" s="21"/>
      <c r="K22" s="7" t="s">
        <v>244</v>
      </c>
      <c r="L22" s="21"/>
      <c r="M22" s="7">
        <v>154832952</v>
      </c>
    </row>
    <row r="23" spans="1:13" s="22" customFormat="1" ht="6" customHeight="1" x14ac:dyDescent="0.25">
      <c r="A23" s="19"/>
      <c r="B23" s="19"/>
      <c r="C23" s="19"/>
      <c r="D23" s="19"/>
      <c r="E23" s="20"/>
      <c r="F23" s="20"/>
      <c r="G23" s="21"/>
      <c r="H23" s="21"/>
      <c r="I23" s="21"/>
      <c r="J23" s="21"/>
      <c r="K23" s="21"/>
      <c r="L23" s="21"/>
      <c r="M23" s="21"/>
    </row>
    <row r="24" spans="1:13" s="22" customFormat="1" ht="17.100000000000001" customHeight="1" x14ac:dyDescent="0.25">
      <c r="A24" s="18" t="s">
        <v>16</v>
      </c>
      <c r="D24" s="19"/>
      <c r="E24" s="20"/>
      <c r="F24" s="20"/>
      <c r="G24" s="7">
        <f>SUM(G14:G23)</f>
        <v>22059459767</v>
      </c>
      <c r="H24" s="21"/>
      <c r="I24" s="7">
        <f>SUM(I14:I23)</f>
        <v>26208275648</v>
      </c>
      <c r="J24" s="21"/>
      <c r="K24" s="7">
        <f>SUM(K14:K23)</f>
        <v>3001921042</v>
      </c>
      <c r="L24" s="21"/>
      <c r="M24" s="7">
        <f>SUM(M14:M23)</f>
        <v>2089091594</v>
      </c>
    </row>
    <row r="25" spans="1:13" s="22" customFormat="1" ht="17.100000000000001" customHeight="1" x14ac:dyDescent="0.25">
      <c r="A25" s="19"/>
      <c r="B25" s="19"/>
      <c r="C25" s="19"/>
      <c r="D25" s="19"/>
      <c r="E25" s="20"/>
      <c r="F25" s="20"/>
      <c r="G25" s="21"/>
      <c r="H25" s="21"/>
      <c r="I25" s="21"/>
      <c r="J25" s="21"/>
      <c r="K25" s="21"/>
      <c r="L25" s="21"/>
      <c r="M25" s="21"/>
    </row>
    <row r="26" spans="1:13" s="22" customFormat="1" ht="17.100000000000001" customHeight="1" x14ac:dyDescent="0.25">
      <c r="A26" s="18" t="s">
        <v>17</v>
      </c>
      <c r="B26" s="18"/>
      <c r="C26" s="18"/>
      <c r="D26" s="19"/>
      <c r="E26" s="20"/>
      <c r="F26" s="20"/>
      <c r="G26" s="21"/>
      <c r="H26" s="21"/>
      <c r="I26" s="21"/>
      <c r="J26" s="21"/>
      <c r="K26" s="21"/>
      <c r="L26" s="21"/>
      <c r="M26" s="21"/>
    </row>
    <row r="27" spans="1:13" s="22" customFormat="1" ht="6" customHeight="1" x14ac:dyDescent="0.25">
      <c r="A27" s="19"/>
      <c r="B27" s="19"/>
      <c r="C27" s="19"/>
      <c r="D27" s="19"/>
      <c r="E27" s="20"/>
      <c r="F27" s="20"/>
      <c r="G27" s="21"/>
      <c r="H27" s="21"/>
      <c r="I27" s="21"/>
      <c r="J27" s="21"/>
      <c r="K27" s="21"/>
      <c r="L27" s="21"/>
      <c r="M27" s="21"/>
    </row>
    <row r="28" spans="1:13" s="22" customFormat="1" ht="17.100000000000001" customHeight="1" x14ac:dyDescent="0.25">
      <c r="A28" s="22" t="s">
        <v>18</v>
      </c>
      <c r="D28" s="19"/>
      <c r="E28" s="20">
        <f>E14</f>
        <v>8</v>
      </c>
      <c r="F28" s="20"/>
      <c r="G28" s="23">
        <v>285599</v>
      </c>
      <c r="H28" s="23"/>
      <c r="I28" s="23">
        <v>2180851</v>
      </c>
      <c r="J28" s="23"/>
      <c r="K28" s="23">
        <v>136712</v>
      </c>
      <c r="L28" s="23"/>
      <c r="M28" s="23">
        <v>1948650</v>
      </c>
    </row>
    <row r="29" spans="1:13" s="22" customFormat="1" ht="17.100000000000001" customHeight="1" x14ac:dyDescent="0.25">
      <c r="A29" s="19" t="s">
        <v>19</v>
      </c>
      <c r="B29" s="19"/>
      <c r="C29" s="19"/>
      <c r="D29" s="19"/>
      <c r="E29" s="20">
        <f>E22+1</f>
        <v>13</v>
      </c>
      <c r="F29" s="20"/>
      <c r="G29" s="23">
        <v>4025075674</v>
      </c>
      <c r="H29" s="23"/>
      <c r="I29" s="23">
        <v>2286296330</v>
      </c>
      <c r="J29" s="23"/>
      <c r="K29" s="23">
        <v>3170538054</v>
      </c>
      <c r="L29" s="23"/>
      <c r="M29" s="23">
        <v>2285800350</v>
      </c>
    </row>
    <row r="30" spans="1:13" s="22" customFormat="1" ht="17.100000000000001" customHeight="1" x14ac:dyDescent="0.25">
      <c r="A30" s="19" t="s">
        <v>20</v>
      </c>
      <c r="B30" s="19"/>
      <c r="C30" s="19"/>
      <c r="D30" s="19"/>
      <c r="E30" s="20">
        <f t="shared" ref="E30:E35" si="0">E29+1</f>
        <v>14</v>
      </c>
      <c r="F30" s="20"/>
      <c r="G30" s="23">
        <v>9927971586</v>
      </c>
      <c r="H30" s="23"/>
      <c r="I30" s="23">
        <v>8886122075</v>
      </c>
      <c r="J30" s="23"/>
      <c r="K30" s="23">
        <v>0</v>
      </c>
      <c r="L30" s="23"/>
      <c r="M30" s="23">
        <v>0</v>
      </c>
    </row>
    <row r="31" spans="1:13" s="22" customFormat="1" ht="17.100000000000001" customHeight="1" x14ac:dyDescent="0.25">
      <c r="A31" s="19" t="s">
        <v>21</v>
      </c>
      <c r="B31" s="19"/>
      <c r="C31" s="19"/>
      <c r="D31" s="19"/>
      <c r="E31" s="20">
        <f t="shared" si="0"/>
        <v>15</v>
      </c>
      <c r="F31" s="20"/>
      <c r="G31" s="23">
        <v>0</v>
      </c>
      <c r="H31" s="23"/>
      <c r="I31" s="23">
        <v>0</v>
      </c>
      <c r="J31" s="23"/>
      <c r="K31" s="23">
        <v>23328121939</v>
      </c>
      <c r="L31" s="23"/>
      <c r="M31" s="23">
        <v>20909832657</v>
      </c>
    </row>
    <row r="32" spans="1:13" s="22" customFormat="1" ht="17.100000000000001" customHeight="1" x14ac:dyDescent="0.25">
      <c r="A32" s="19" t="s">
        <v>22</v>
      </c>
      <c r="B32" s="19"/>
      <c r="C32" s="19"/>
      <c r="D32" s="19"/>
      <c r="E32" s="20">
        <f t="shared" si="0"/>
        <v>16</v>
      </c>
      <c r="F32" s="20"/>
      <c r="G32" s="23">
        <v>1408112963</v>
      </c>
      <c r="H32" s="23"/>
      <c r="I32" s="23">
        <v>724877696</v>
      </c>
      <c r="J32" s="23"/>
      <c r="K32" s="23">
        <v>1238450000</v>
      </c>
      <c r="L32" s="23"/>
      <c r="M32" s="23">
        <v>545062608</v>
      </c>
    </row>
    <row r="33" spans="1:13" s="22" customFormat="1" ht="17.100000000000001" customHeight="1" x14ac:dyDescent="0.25">
      <c r="A33" s="19" t="s">
        <v>23</v>
      </c>
      <c r="B33" s="19"/>
      <c r="C33" s="19"/>
      <c r="D33" s="19"/>
      <c r="E33" s="20">
        <f t="shared" si="0"/>
        <v>17</v>
      </c>
      <c r="F33" s="20"/>
      <c r="G33" s="23">
        <v>296958582</v>
      </c>
      <c r="H33" s="23"/>
      <c r="I33" s="23">
        <v>310869277</v>
      </c>
      <c r="J33" s="23"/>
      <c r="K33" s="23">
        <v>0</v>
      </c>
      <c r="L33" s="23"/>
      <c r="M33" s="23">
        <v>0</v>
      </c>
    </row>
    <row r="34" spans="1:13" s="22" customFormat="1" ht="17.100000000000001" customHeight="1" x14ac:dyDescent="0.25">
      <c r="A34" s="19" t="s">
        <v>24</v>
      </c>
      <c r="B34" s="19"/>
      <c r="C34" s="19"/>
      <c r="D34" s="19"/>
      <c r="E34" s="20">
        <f t="shared" si="0"/>
        <v>18</v>
      </c>
      <c r="F34" s="20"/>
      <c r="G34" s="23">
        <v>11025585139</v>
      </c>
      <c r="H34" s="23"/>
      <c r="I34" s="23">
        <v>14638562420</v>
      </c>
      <c r="J34" s="23"/>
      <c r="K34" s="23">
        <v>6199796080</v>
      </c>
      <c r="L34" s="23"/>
      <c r="M34" s="23">
        <v>10199455250</v>
      </c>
    </row>
    <row r="35" spans="1:13" s="22" customFormat="1" ht="17.100000000000001" customHeight="1" x14ac:dyDescent="0.4">
      <c r="A35" s="24" t="s">
        <v>25</v>
      </c>
      <c r="B35" s="19"/>
      <c r="C35" s="19"/>
      <c r="D35" s="19"/>
      <c r="E35" s="20">
        <f t="shared" si="0"/>
        <v>19</v>
      </c>
      <c r="F35" s="20"/>
      <c r="G35" s="23">
        <v>3831907853</v>
      </c>
      <c r="H35" s="23"/>
      <c r="I35" s="23">
        <v>3842135242</v>
      </c>
      <c r="J35" s="23"/>
      <c r="K35" s="23">
        <v>27665208</v>
      </c>
      <c r="L35" s="23"/>
      <c r="M35" s="23">
        <v>54109001</v>
      </c>
    </row>
    <row r="36" spans="1:13" s="22" customFormat="1" ht="17.100000000000001" customHeight="1" x14ac:dyDescent="0.25">
      <c r="A36" s="19" t="s">
        <v>26</v>
      </c>
      <c r="B36" s="18"/>
      <c r="C36" s="18"/>
      <c r="D36" s="19"/>
      <c r="E36" s="20"/>
      <c r="F36" s="20"/>
      <c r="G36" s="21">
        <v>19778581</v>
      </c>
      <c r="H36" s="21"/>
      <c r="I36" s="23">
        <v>51034439</v>
      </c>
      <c r="J36" s="21"/>
      <c r="K36" s="23">
        <v>0</v>
      </c>
      <c r="L36" s="21"/>
      <c r="M36" s="23">
        <v>51034439</v>
      </c>
    </row>
    <row r="37" spans="1:13" s="22" customFormat="1" ht="17.100000000000001" customHeight="1" x14ac:dyDescent="0.25">
      <c r="A37" s="19" t="s">
        <v>27</v>
      </c>
      <c r="B37" s="19"/>
      <c r="C37" s="19"/>
      <c r="D37" s="19"/>
      <c r="E37" s="20">
        <f>E35+1</f>
        <v>20</v>
      </c>
      <c r="F37" s="20"/>
      <c r="G37" s="23">
        <v>4118659963</v>
      </c>
      <c r="H37" s="23"/>
      <c r="I37" s="23">
        <v>4184843006</v>
      </c>
      <c r="J37" s="23"/>
      <c r="K37" s="23">
        <v>0</v>
      </c>
      <c r="L37" s="23"/>
      <c r="M37" s="23">
        <v>0</v>
      </c>
    </row>
    <row r="38" spans="1:13" s="22" customFormat="1" ht="17.100000000000001" customHeight="1" x14ac:dyDescent="0.25">
      <c r="A38" s="19" t="s">
        <v>28</v>
      </c>
      <c r="B38" s="19"/>
      <c r="C38" s="19"/>
      <c r="D38" s="19"/>
      <c r="E38" s="20">
        <f>E37+1</f>
        <v>21</v>
      </c>
      <c r="F38" s="20"/>
      <c r="G38" s="23">
        <v>17575045652</v>
      </c>
      <c r="H38" s="23"/>
      <c r="I38" s="23">
        <v>17575045652</v>
      </c>
      <c r="J38" s="23"/>
      <c r="K38" s="23">
        <v>0</v>
      </c>
      <c r="L38" s="23"/>
      <c r="M38" s="23">
        <v>0</v>
      </c>
    </row>
    <row r="39" spans="1:13" s="22" customFormat="1" ht="17.100000000000001" customHeight="1" x14ac:dyDescent="0.25">
      <c r="A39" s="19" t="s">
        <v>29</v>
      </c>
      <c r="B39" s="19"/>
      <c r="C39" s="19"/>
      <c r="D39" s="19"/>
      <c r="E39" s="20">
        <f>E38+1</f>
        <v>22</v>
      </c>
      <c r="F39" s="20"/>
      <c r="G39" s="23">
        <v>93350437</v>
      </c>
      <c r="H39" s="23"/>
      <c r="I39" s="23">
        <v>92371583</v>
      </c>
      <c r="J39" s="23"/>
      <c r="K39" s="23">
        <v>64701456</v>
      </c>
      <c r="L39" s="23"/>
      <c r="M39" s="23">
        <v>30883723</v>
      </c>
    </row>
    <row r="40" spans="1:13" s="22" customFormat="1" ht="17.100000000000001" customHeight="1" x14ac:dyDescent="0.25">
      <c r="A40" s="19" t="s">
        <v>30</v>
      </c>
      <c r="B40" s="19"/>
      <c r="C40" s="19"/>
      <c r="D40" s="19"/>
      <c r="E40" s="20"/>
      <c r="F40" s="20"/>
      <c r="G40" s="25">
        <v>401444322</v>
      </c>
      <c r="H40" s="23"/>
      <c r="I40" s="25">
        <v>263609515</v>
      </c>
      <c r="J40" s="23"/>
      <c r="K40" s="25">
        <v>74187788</v>
      </c>
      <c r="L40" s="23"/>
      <c r="M40" s="25">
        <v>95886591</v>
      </c>
    </row>
    <row r="41" spans="1:13" s="22" customFormat="1" ht="6" customHeight="1" x14ac:dyDescent="0.25">
      <c r="A41" s="19"/>
      <c r="B41" s="19"/>
      <c r="C41" s="19"/>
      <c r="D41" s="19"/>
      <c r="E41" s="20"/>
      <c r="F41" s="20"/>
      <c r="G41" s="21"/>
      <c r="H41" s="21"/>
      <c r="I41" s="21"/>
      <c r="J41" s="21"/>
      <c r="K41" s="21"/>
      <c r="L41" s="21"/>
      <c r="M41" s="21"/>
    </row>
    <row r="42" spans="1:13" s="22" customFormat="1" ht="17.100000000000001" customHeight="1" x14ac:dyDescent="0.25">
      <c r="A42" s="18" t="s">
        <v>31</v>
      </c>
      <c r="B42" s="18"/>
      <c r="C42" s="18"/>
      <c r="D42" s="19"/>
      <c r="E42" s="20"/>
      <c r="F42" s="20"/>
      <c r="G42" s="7">
        <f>SUM(G28:G40)</f>
        <v>52724176351</v>
      </c>
      <c r="H42" s="21"/>
      <c r="I42" s="7">
        <f>SUM(I28:I40)</f>
        <v>52857948086</v>
      </c>
      <c r="J42" s="21"/>
      <c r="K42" s="7">
        <f>SUM(K28:K40)</f>
        <v>34103597237</v>
      </c>
      <c r="L42" s="21"/>
      <c r="M42" s="7">
        <f>SUM(M28:M40)</f>
        <v>34174013269</v>
      </c>
    </row>
    <row r="43" spans="1:13" s="22" customFormat="1" ht="6" customHeight="1" x14ac:dyDescent="0.25">
      <c r="A43" s="19"/>
      <c r="B43" s="19"/>
      <c r="C43" s="19"/>
      <c r="D43" s="19"/>
      <c r="E43" s="20"/>
      <c r="F43" s="20"/>
      <c r="G43" s="21"/>
      <c r="H43" s="21"/>
      <c r="I43" s="21"/>
      <c r="J43" s="21"/>
      <c r="K43" s="21"/>
      <c r="L43" s="21"/>
      <c r="M43" s="21"/>
    </row>
    <row r="44" spans="1:13" s="22" customFormat="1" ht="17.100000000000001" customHeight="1" thickBot="1" x14ac:dyDescent="0.3">
      <c r="A44" s="18" t="s">
        <v>32</v>
      </c>
      <c r="B44" s="18"/>
      <c r="C44" s="18"/>
      <c r="D44" s="19"/>
      <c r="E44" s="20"/>
      <c r="F44" s="20"/>
      <c r="G44" s="26">
        <f>+G24+G42</f>
        <v>74783636118</v>
      </c>
      <c r="H44" s="21"/>
      <c r="I44" s="26">
        <f>+I24+I42</f>
        <v>79066223734</v>
      </c>
      <c r="J44" s="21"/>
      <c r="K44" s="26">
        <f>+K24+K42</f>
        <v>37105518279</v>
      </c>
      <c r="L44" s="21"/>
      <c r="M44" s="26">
        <f>+M24+M42</f>
        <v>36263104863</v>
      </c>
    </row>
    <row r="45" spans="1:13" s="22" customFormat="1" ht="17.100000000000001" customHeight="1" thickTop="1" x14ac:dyDescent="0.25">
      <c r="A45" s="18"/>
      <c r="B45" s="18"/>
      <c r="C45" s="18"/>
      <c r="D45" s="19"/>
      <c r="E45" s="20"/>
      <c r="F45" s="20"/>
      <c r="G45" s="21"/>
      <c r="H45" s="21"/>
      <c r="I45" s="21"/>
      <c r="J45" s="21"/>
      <c r="K45" s="21"/>
      <c r="L45" s="21"/>
      <c r="M45" s="21"/>
    </row>
    <row r="46" spans="1:13" s="22" customFormat="1" ht="17.100000000000001" customHeight="1" x14ac:dyDescent="0.25">
      <c r="A46" s="18"/>
      <c r="B46" s="18"/>
      <c r="C46" s="18"/>
      <c r="D46" s="19"/>
      <c r="E46" s="20"/>
      <c r="F46" s="20"/>
      <c r="G46" s="21"/>
      <c r="H46" s="21"/>
      <c r="I46" s="21"/>
      <c r="J46" s="21"/>
      <c r="K46" s="21"/>
      <c r="L46" s="21"/>
      <c r="M46" s="21"/>
    </row>
    <row r="47" spans="1:13" s="22" customFormat="1" ht="17.100000000000001" customHeight="1" x14ac:dyDescent="0.4">
      <c r="A47" s="27" t="s">
        <v>33</v>
      </c>
      <c r="B47" s="18"/>
      <c r="C47" s="18"/>
      <c r="D47" s="19"/>
      <c r="E47" s="20"/>
      <c r="F47" s="20"/>
      <c r="G47" s="21"/>
      <c r="H47" s="21"/>
      <c r="I47" s="21"/>
      <c r="J47" s="21"/>
      <c r="K47" s="21"/>
      <c r="L47" s="21"/>
      <c r="M47" s="21"/>
    </row>
    <row r="48" spans="1:13" s="22" customFormat="1" ht="17.100000000000001" customHeight="1" x14ac:dyDescent="0.4">
      <c r="A48" s="27"/>
      <c r="B48" s="18"/>
      <c r="C48" s="18"/>
      <c r="D48" s="19"/>
      <c r="E48" s="20"/>
      <c r="F48" s="20"/>
      <c r="G48" s="21"/>
      <c r="H48" s="21"/>
      <c r="I48" s="21"/>
      <c r="J48" s="21"/>
      <c r="K48" s="21"/>
      <c r="L48" s="21"/>
      <c r="M48" s="21"/>
    </row>
    <row r="49" spans="1:13" s="22" customFormat="1" ht="17.100000000000001" customHeight="1" x14ac:dyDescent="0.4">
      <c r="A49" s="27"/>
      <c r="B49" s="18"/>
      <c r="C49" s="18"/>
      <c r="D49" s="19"/>
      <c r="E49" s="20"/>
      <c r="F49" s="20"/>
      <c r="G49" s="21"/>
      <c r="H49" s="21"/>
      <c r="I49" s="21"/>
      <c r="J49" s="21"/>
      <c r="K49" s="21"/>
      <c r="L49" s="21"/>
      <c r="M49" s="21"/>
    </row>
    <row r="50" spans="1:13" x14ac:dyDescent="0.25">
      <c r="A50" s="28" t="s">
        <v>200</v>
      </c>
      <c r="B50" s="28"/>
      <c r="C50" s="28"/>
      <c r="D50" s="28"/>
      <c r="E50" s="28"/>
      <c r="F50" s="29"/>
      <c r="G50" s="7"/>
      <c r="H50" s="7"/>
      <c r="I50" s="7"/>
      <c r="J50" s="7"/>
      <c r="K50" s="7"/>
      <c r="L50" s="7"/>
      <c r="M50" s="7"/>
    </row>
    <row r="51" spans="1:13" ht="18" customHeight="1" x14ac:dyDescent="0.25">
      <c r="A51" s="1" t="str">
        <f>A1</f>
        <v>บริษัท ดับบลิวเอชเอ คอร์ปอเรชั่น จำกัด (มหาชน)</v>
      </c>
      <c r="B51" s="1"/>
      <c r="C51" s="1"/>
      <c r="D51" s="1"/>
    </row>
    <row r="52" spans="1:13" ht="18" customHeight="1" x14ac:dyDescent="0.25">
      <c r="A52" s="1" t="str">
        <f>A2</f>
        <v>งบแสดงฐานะการเงิน</v>
      </c>
      <c r="B52" s="1"/>
      <c r="C52" s="1"/>
      <c r="D52" s="1"/>
    </row>
    <row r="53" spans="1:13" ht="18" customHeight="1" x14ac:dyDescent="0.25">
      <c r="A53" s="5" t="str">
        <f>A3</f>
        <v>ณ วันที่ 31 ธันวาคม พ.ศ. 2559</v>
      </c>
      <c r="B53" s="5"/>
      <c r="C53" s="5"/>
      <c r="D53" s="5"/>
      <c r="E53" s="6"/>
      <c r="F53" s="6"/>
      <c r="G53" s="7"/>
      <c r="H53" s="7"/>
      <c r="I53" s="7"/>
      <c r="J53" s="7"/>
      <c r="K53" s="7"/>
      <c r="L53" s="7"/>
      <c r="M53" s="7"/>
    </row>
    <row r="54" spans="1:13" ht="18" customHeight="1" x14ac:dyDescent="0.25"/>
    <row r="55" spans="1:13" ht="18" customHeight="1" x14ac:dyDescent="0.25">
      <c r="G55" s="179" t="str">
        <f>G5</f>
        <v>งบการเงินรวม</v>
      </c>
      <c r="H55" s="179"/>
      <c r="I55" s="179"/>
      <c r="J55" s="9"/>
      <c r="K55" s="179" t="str">
        <f>K5</f>
        <v>งบการเงินเฉพาะกิจการ</v>
      </c>
      <c r="L55" s="179"/>
      <c r="M55" s="179"/>
    </row>
    <row r="56" spans="1:13" ht="18" customHeight="1" x14ac:dyDescent="0.25">
      <c r="G56" s="10" t="str">
        <f>G6</f>
        <v>พ.ศ. 2559</v>
      </c>
      <c r="H56" s="10"/>
      <c r="I56" s="10" t="str">
        <f>I6</f>
        <v>พ.ศ. 2558</v>
      </c>
      <c r="J56" s="10"/>
      <c r="K56" s="10" t="str">
        <f>K6</f>
        <v>พ.ศ. 2559</v>
      </c>
      <c r="L56" s="10"/>
      <c r="M56" s="10" t="str">
        <f>M6</f>
        <v>พ.ศ. 2558</v>
      </c>
    </row>
    <row r="57" spans="1:13" ht="18" customHeight="1" x14ac:dyDescent="0.25">
      <c r="G57" s="10"/>
      <c r="H57" s="10"/>
      <c r="I57" s="10" t="str">
        <f>I7</f>
        <v>ปรับปรุงใหม่</v>
      </c>
      <c r="J57" s="10"/>
      <c r="K57" s="10"/>
      <c r="L57" s="10"/>
      <c r="M57" s="10"/>
    </row>
    <row r="58" spans="1:13" ht="18" customHeight="1" x14ac:dyDescent="0.25">
      <c r="A58" s="11"/>
      <c r="B58" s="11"/>
      <c r="C58" s="11"/>
      <c r="D58" s="11"/>
      <c r="E58" s="12" t="s">
        <v>5</v>
      </c>
      <c r="F58" s="13"/>
      <c r="G58" s="14" t="str">
        <f>G8</f>
        <v>บาท</v>
      </c>
      <c r="H58" s="10"/>
      <c r="I58" s="14" t="str">
        <f>I8</f>
        <v>บาท</v>
      </c>
      <c r="J58" s="10"/>
      <c r="K58" s="14" t="str">
        <f>K8</f>
        <v>บาท</v>
      </c>
      <c r="L58" s="10"/>
      <c r="M58" s="14" t="str">
        <f>M8</f>
        <v>บาท</v>
      </c>
    </row>
    <row r="59" spans="1:13" ht="6" customHeight="1" x14ac:dyDescent="0.25">
      <c r="A59" s="15"/>
      <c r="B59" s="15"/>
      <c r="C59" s="15"/>
      <c r="D59" s="15"/>
      <c r="E59" s="30"/>
      <c r="F59" s="17"/>
      <c r="G59" s="21"/>
      <c r="I59" s="21"/>
      <c r="K59" s="21"/>
      <c r="M59" s="21"/>
    </row>
    <row r="60" spans="1:13" ht="18" customHeight="1" x14ac:dyDescent="0.25">
      <c r="A60" s="15" t="s">
        <v>234</v>
      </c>
      <c r="B60" s="15"/>
      <c r="C60" s="15"/>
      <c r="D60" s="15"/>
      <c r="E60" s="31"/>
      <c r="F60" s="13"/>
      <c r="G60" s="32"/>
      <c r="H60" s="32"/>
      <c r="I60" s="32"/>
      <c r="J60" s="32"/>
      <c r="K60" s="32"/>
      <c r="L60" s="32"/>
      <c r="M60" s="32"/>
    </row>
    <row r="61" spans="1:13" ht="6" customHeight="1" x14ac:dyDescent="0.25">
      <c r="A61" s="15"/>
      <c r="B61" s="15"/>
      <c r="C61" s="15"/>
      <c r="D61" s="15"/>
      <c r="E61" s="30"/>
      <c r="F61" s="17"/>
      <c r="G61" s="21"/>
      <c r="I61" s="21"/>
      <c r="K61" s="21"/>
      <c r="M61" s="21"/>
    </row>
    <row r="62" spans="1:13" ht="18" customHeight="1" x14ac:dyDescent="0.25">
      <c r="A62" s="15" t="s">
        <v>34</v>
      </c>
      <c r="B62" s="15"/>
      <c r="C62" s="15"/>
      <c r="D62" s="15"/>
      <c r="E62" s="20"/>
      <c r="F62" s="13"/>
      <c r="G62" s="32"/>
      <c r="H62" s="32"/>
      <c r="I62" s="32"/>
      <c r="J62" s="32"/>
      <c r="K62" s="32"/>
      <c r="L62" s="32"/>
      <c r="M62" s="32"/>
    </row>
    <row r="63" spans="1:13" ht="6" customHeight="1" x14ac:dyDescent="0.25">
      <c r="A63" s="19"/>
      <c r="B63" s="19"/>
      <c r="C63" s="19"/>
      <c r="D63" s="19"/>
      <c r="E63" s="20"/>
      <c r="F63" s="20"/>
      <c r="G63" s="21"/>
      <c r="H63" s="21"/>
      <c r="I63" s="21"/>
      <c r="J63" s="21"/>
      <c r="K63" s="21"/>
      <c r="L63" s="21"/>
      <c r="M63" s="21"/>
    </row>
    <row r="64" spans="1:13" ht="18" customHeight="1" x14ac:dyDescent="0.4">
      <c r="A64" s="24" t="s">
        <v>35</v>
      </c>
      <c r="B64" s="19"/>
      <c r="C64" s="19"/>
      <c r="D64" s="19"/>
      <c r="E64" s="20">
        <f>E39+1</f>
        <v>23</v>
      </c>
      <c r="F64" s="20"/>
      <c r="G64" s="21">
        <v>3648915023</v>
      </c>
      <c r="H64" s="21"/>
      <c r="I64" s="21">
        <v>1693186570</v>
      </c>
      <c r="J64" s="21"/>
      <c r="K64" s="21">
        <v>808702871</v>
      </c>
      <c r="L64" s="21"/>
      <c r="M64" s="21">
        <v>1693186570</v>
      </c>
    </row>
    <row r="65" spans="1:13" ht="18" customHeight="1" x14ac:dyDescent="0.25">
      <c r="A65" s="19" t="s">
        <v>36</v>
      </c>
      <c r="B65" s="19"/>
      <c r="C65" s="19"/>
      <c r="D65" s="19"/>
      <c r="E65" s="20">
        <f>E64+1</f>
        <v>24</v>
      </c>
      <c r="F65" s="20"/>
      <c r="G65" s="21">
        <v>2451617035</v>
      </c>
      <c r="H65" s="21"/>
      <c r="I65" s="21">
        <v>3381065410</v>
      </c>
      <c r="J65" s="21"/>
      <c r="K65" s="21">
        <v>487734518</v>
      </c>
      <c r="L65" s="21"/>
      <c r="M65" s="21">
        <v>797483447</v>
      </c>
    </row>
    <row r="66" spans="1:13" ht="18" customHeight="1" x14ac:dyDescent="0.25">
      <c r="A66" s="19" t="s">
        <v>37</v>
      </c>
      <c r="B66" s="18"/>
      <c r="C66" s="18"/>
      <c r="D66" s="19"/>
      <c r="E66" s="20"/>
      <c r="F66" s="20"/>
      <c r="G66" s="21">
        <v>0</v>
      </c>
      <c r="H66" s="21"/>
      <c r="I66" s="21">
        <v>0</v>
      </c>
      <c r="J66" s="21"/>
      <c r="K66" s="21">
        <v>0</v>
      </c>
      <c r="L66" s="21"/>
      <c r="M66" s="21">
        <v>221445</v>
      </c>
    </row>
    <row r="67" spans="1:13" ht="18" customHeight="1" x14ac:dyDescent="0.4">
      <c r="A67" s="24" t="s">
        <v>38</v>
      </c>
      <c r="B67" s="33"/>
      <c r="C67" s="33"/>
      <c r="D67" s="19"/>
      <c r="E67" s="20">
        <f>E64</f>
        <v>23</v>
      </c>
      <c r="F67" s="20"/>
      <c r="G67" s="21">
        <v>2491534108</v>
      </c>
      <c r="H67" s="21"/>
      <c r="I67" s="21">
        <v>11714085638</v>
      </c>
      <c r="J67" s="21"/>
      <c r="K67" s="21">
        <v>0</v>
      </c>
      <c r="L67" s="21"/>
      <c r="M67" s="21">
        <v>989219639</v>
      </c>
    </row>
    <row r="68" spans="1:13" ht="18" customHeight="1" x14ac:dyDescent="0.4">
      <c r="A68" s="24" t="s">
        <v>39</v>
      </c>
      <c r="B68" s="33"/>
      <c r="C68" s="33"/>
      <c r="D68" s="19"/>
      <c r="E68" s="20">
        <f>E65+1</f>
        <v>25</v>
      </c>
      <c r="F68" s="20"/>
      <c r="G68" s="21">
        <v>5850823930</v>
      </c>
      <c r="H68" s="21"/>
      <c r="I68" s="21">
        <v>3174986778</v>
      </c>
      <c r="J68" s="21"/>
      <c r="K68" s="21">
        <v>3533896676</v>
      </c>
      <c r="L68" s="21"/>
      <c r="M68" s="21">
        <v>1629224736</v>
      </c>
    </row>
    <row r="69" spans="1:13" ht="18" customHeight="1" x14ac:dyDescent="0.4">
      <c r="A69" s="24" t="s">
        <v>40</v>
      </c>
      <c r="B69" s="33"/>
      <c r="C69" s="33"/>
      <c r="D69" s="19"/>
      <c r="E69" s="20"/>
      <c r="F69" s="20"/>
      <c r="G69" s="21"/>
      <c r="H69" s="21"/>
      <c r="I69" s="21"/>
      <c r="J69" s="21"/>
      <c r="K69" s="21"/>
      <c r="L69" s="21"/>
      <c r="M69" s="21"/>
    </row>
    <row r="70" spans="1:13" ht="18" customHeight="1" x14ac:dyDescent="0.25">
      <c r="B70" s="33" t="s">
        <v>41</v>
      </c>
      <c r="C70" s="33"/>
      <c r="D70" s="19"/>
      <c r="E70" s="20">
        <f>E68+1</f>
        <v>26</v>
      </c>
      <c r="F70" s="20"/>
      <c r="G70" s="21">
        <v>163940938</v>
      </c>
      <c r="H70" s="21"/>
      <c r="I70" s="21">
        <v>60391893</v>
      </c>
      <c r="J70" s="21"/>
      <c r="K70" s="21">
        <v>62594769</v>
      </c>
      <c r="L70" s="21"/>
      <c r="M70" s="21">
        <v>60391893</v>
      </c>
    </row>
    <row r="71" spans="1:13" ht="18" customHeight="1" x14ac:dyDescent="0.25">
      <c r="A71" s="19" t="s">
        <v>57</v>
      </c>
      <c r="B71" s="33"/>
      <c r="C71" s="33"/>
      <c r="D71" s="19"/>
      <c r="E71" s="20"/>
      <c r="F71" s="20"/>
      <c r="G71" s="21"/>
      <c r="H71" s="21"/>
      <c r="I71" s="21"/>
      <c r="J71" s="21"/>
      <c r="K71" s="21"/>
      <c r="L71" s="21"/>
      <c r="M71" s="21"/>
    </row>
    <row r="72" spans="1:13" ht="18" customHeight="1" x14ac:dyDescent="0.25">
      <c r="B72" s="33" t="s">
        <v>41</v>
      </c>
      <c r="C72" s="33"/>
      <c r="D72" s="19"/>
      <c r="E72" s="20"/>
      <c r="F72" s="20"/>
      <c r="G72" s="21">
        <v>6150107</v>
      </c>
      <c r="H72" s="21"/>
      <c r="I72" s="21">
        <v>0</v>
      </c>
      <c r="J72" s="21"/>
      <c r="K72" s="21">
        <v>0</v>
      </c>
      <c r="L72" s="21"/>
      <c r="M72" s="21">
        <v>0</v>
      </c>
    </row>
    <row r="73" spans="1:13" ht="18" customHeight="1" x14ac:dyDescent="0.4">
      <c r="A73" s="128" t="s">
        <v>42</v>
      </c>
      <c r="B73" s="19"/>
      <c r="C73" s="19"/>
      <c r="D73" s="19"/>
      <c r="E73" s="20">
        <f>E64</f>
        <v>23</v>
      </c>
      <c r="F73" s="20"/>
      <c r="G73" s="21">
        <v>0</v>
      </c>
      <c r="H73" s="21"/>
      <c r="I73" s="21">
        <v>0</v>
      </c>
      <c r="J73" s="21"/>
      <c r="K73" s="21">
        <v>320500000</v>
      </c>
      <c r="L73" s="21"/>
      <c r="M73" s="21">
        <v>798500000</v>
      </c>
    </row>
    <row r="74" spans="1:13" ht="18" customHeight="1" x14ac:dyDescent="0.4">
      <c r="A74" s="24" t="s">
        <v>43</v>
      </c>
      <c r="B74" s="19"/>
      <c r="C74" s="19"/>
      <c r="D74" s="19"/>
      <c r="E74" s="20">
        <f>E64</f>
        <v>23</v>
      </c>
      <c r="F74" s="20"/>
      <c r="G74" s="21">
        <v>0</v>
      </c>
      <c r="H74" s="21"/>
      <c r="I74" s="21">
        <v>40000000</v>
      </c>
      <c r="J74" s="21"/>
      <c r="K74" s="21">
        <v>0</v>
      </c>
      <c r="L74" s="21"/>
      <c r="M74" s="21">
        <v>0</v>
      </c>
    </row>
    <row r="75" spans="1:13" ht="18" customHeight="1" x14ac:dyDescent="0.25">
      <c r="A75" s="19" t="s">
        <v>44</v>
      </c>
      <c r="B75" s="18"/>
      <c r="C75" s="18"/>
      <c r="D75" s="19"/>
      <c r="E75" s="20"/>
      <c r="F75" s="20"/>
      <c r="G75" s="21">
        <v>562706162</v>
      </c>
      <c r="H75" s="21"/>
      <c r="I75" s="21">
        <v>349755072</v>
      </c>
      <c r="J75" s="21"/>
      <c r="K75" s="21">
        <v>29044121</v>
      </c>
      <c r="L75" s="21"/>
      <c r="M75" s="21">
        <v>26999472</v>
      </c>
    </row>
    <row r="76" spans="1:13" ht="18" customHeight="1" x14ac:dyDescent="0.25">
      <c r="A76" s="19" t="s">
        <v>45</v>
      </c>
      <c r="B76" s="19"/>
      <c r="C76" s="19"/>
      <c r="D76" s="19"/>
      <c r="E76" s="20"/>
      <c r="F76" s="20"/>
      <c r="G76" s="21">
        <v>70566419</v>
      </c>
      <c r="H76" s="21"/>
      <c r="I76" s="21">
        <v>61361428</v>
      </c>
      <c r="J76" s="21"/>
      <c r="K76" s="21">
        <v>24568642</v>
      </c>
      <c r="L76" s="21"/>
      <c r="M76" s="21">
        <v>0</v>
      </c>
    </row>
    <row r="77" spans="1:13" ht="18" customHeight="1" x14ac:dyDescent="0.4">
      <c r="A77" s="19" t="s">
        <v>46</v>
      </c>
      <c r="B77" s="33"/>
      <c r="C77" s="33"/>
      <c r="D77" s="19"/>
      <c r="E77" s="20"/>
      <c r="F77" s="20"/>
      <c r="G77" s="165">
        <v>8100764</v>
      </c>
      <c r="H77" s="21"/>
      <c r="I77" s="21">
        <v>117579114</v>
      </c>
      <c r="J77" s="21"/>
      <c r="K77" s="165">
        <v>8100764</v>
      </c>
      <c r="L77" s="21"/>
      <c r="M77" s="21">
        <v>10156766</v>
      </c>
    </row>
    <row r="78" spans="1:13" ht="18" customHeight="1" x14ac:dyDescent="0.25">
      <c r="A78" s="19" t="s">
        <v>47</v>
      </c>
      <c r="B78" s="19"/>
      <c r="C78" s="19"/>
      <c r="D78" s="19"/>
      <c r="E78" s="20"/>
      <c r="F78" s="20"/>
      <c r="G78" s="21">
        <v>159381415</v>
      </c>
      <c r="H78" s="21"/>
      <c r="I78" s="21">
        <v>161323417</v>
      </c>
      <c r="J78" s="21"/>
      <c r="K78" s="21">
        <v>57626625</v>
      </c>
      <c r="L78" s="21"/>
      <c r="M78" s="21">
        <v>49006552</v>
      </c>
    </row>
    <row r="79" spans="1:13" ht="18" customHeight="1" x14ac:dyDescent="0.25">
      <c r="A79" s="19" t="s">
        <v>48</v>
      </c>
      <c r="B79" s="19"/>
      <c r="C79" s="19"/>
      <c r="D79" s="19"/>
      <c r="E79" s="20"/>
      <c r="F79" s="20"/>
      <c r="G79" s="3"/>
      <c r="H79" s="3"/>
      <c r="I79" s="3"/>
      <c r="J79" s="3"/>
      <c r="K79" s="3"/>
      <c r="L79" s="3"/>
      <c r="M79" s="3"/>
    </row>
    <row r="80" spans="1:13" ht="18" customHeight="1" x14ac:dyDescent="0.25">
      <c r="A80" s="19"/>
      <c r="B80" s="19" t="s">
        <v>49</v>
      </c>
      <c r="C80" s="19"/>
      <c r="D80" s="19"/>
      <c r="E80" s="20">
        <f>E22</f>
        <v>12</v>
      </c>
      <c r="F80" s="20"/>
      <c r="G80" s="7">
        <v>0</v>
      </c>
      <c r="H80" s="21"/>
      <c r="I80" s="7">
        <v>148277429</v>
      </c>
      <c r="J80" s="21"/>
      <c r="K80" s="7" t="s">
        <v>244</v>
      </c>
      <c r="L80" s="21"/>
      <c r="M80" s="7">
        <v>3503745</v>
      </c>
    </row>
    <row r="81" spans="1:13" ht="6" customHeight="1" x14ac:dyDescent="0.25">
      <c r="A81" s="19"/>
      <c r="B81" s="19"/>
      <c r="C81" s="19"/>
      <c r="D81" s="19"/>
      <c r="E81" s="20"/>
      <c r="F81" s="20"/>
      <c r="G81" s="21"/>
      <c r="H81" s="21"/>
      <c r="I81" s="21"/>
      <c r="J81" s="21"/>
      <c r="K81" s="21"/>
      <c r="L81" s="21"/>
      <c r="M81" s="21"/>
    </row>
    <row r="82" spans="1:13" ht="18" customHeight="1" x14ac:dyDescent="0.25">
      <c r="A82" s="15" t="s">
        <v>50</v>
      </c>
      <c r="B82" s="15"/>
      <c r="C82" s="15"/>
      <c r="D82" s="19"/>
      <c r="E82" s="20"/>
      <c r="F82" s="20"/>
      <c r="G82" s="7">
        <f>SUM(G64:G80)</f>
        <v>15413735901</v>
      </c>
      <c r="H82" s="21"/>
      <c r="I82" s="7">
        <f>SUM(I64:I80)</f>
        <v>20902012749</v>
      </c>
      <c r="J82" s="21"/>
      <c r="K82" s="7">
        <f>SUM(K64:K80)</f>
        <v>5332768986</v>
      </c>
      <c r="L82" s="21"/>
      <c r="M82" s="7">
        <f>SUM(M64:M80)</f>
        <v>6057894265</v>
      </c>
    </row>
    <row r="83" spans="1:13" ht="6" customHeight="1" x14ac:dyDescent="0.25">
      <c r="A83" s="19"/>
      <c r="B83" s="19"/>
      <c r="C83" s="19"/>
      <c r="D83" s="19"/>
      <c r="E83" s="20"/>
      <c r="F83" s="20"/>
      <c r="G83" s="21"/>
      <c r="H83" s="21"/>
      <c r="I83" s="21"/>
      <c r="J83" s="21"/>
      <c r="K83" s="21"/>
      <c r="L83" s="21"/>
      <c r="M83" s="21"/>
    </row>
    <row r="84" spans="1:13" ht="18" customHeight="1" x14ac:dyDescent="0.25">
      <c r="A84" s="15" t="s">
        <v>51</v>
      </c>
      <c r="B84" s="15"/>
      <c r="C84" s="15"/>
      <c r="D84" s="19"/>
      <c r="E84" s="20"/>
      <c r="F84" s="20"/>
      <c r="G84" s="21"/>
      <c r="H84" s="21"/>
      <c r="I84" s="21"/>
      <c r="J84" s="21"/>
      <c r="K84" s="21"/>
      <c r="L84" s="21"/>
      <c r="M84" s="21"/>
    </row>
    <row r="85" spans="1:13" ht="6" customHeight="1" x14ac:dyDescent="0.25">
      <c r="A85" s="19"/>
      <c r="B85" s="19"/>
      <c r="C85" s="19"/>
      <c r="D85" s="19"/>
      <c r="E85" s="20"/>
      <c r="F85" s="20"/>
      <c r="G85" s="21"/>
      <c r="H85" s="21"/>
      <c r="I85" s="21"/>
      <c r="J85" s="21"/>
      <c r="K85" s="21"/>
      <c r="L85" s="21"/>
      <c r="M85" s="21"/>
    </row>
    <row r="86" spans="1:13" ht="18" customHeight="1" x14ac:dyDescent="0.4">
      <c r="A86" s="24" t="s">
        <v>52</v>
      </c>
      <c r="B86" s="15"/>
      <c r="C86" s="15"/>
      <c r="D86" s="19"/>
      <c r="E86" s="20">
        <f>E64</f>
        <v>23</v>
      </c>
      <c r="F86" s="20"/>
      <c r="G86" s="21">
        <v>7929904298</v>
      </c>
      <c r="H86" s="21"/>
      <c r="I86" s="21">
        <v>9227931624</v>
      </c>
      <c r="J86" s="21"/>
      <c r="K86" s="21">
        <v>0</v>
      </c>
      <c r="L86" s="21"/>
      <c r="M86" s="21">
        <v>1470281115</v>
      </c>
    </row>
    <row r="87" spans="1:13" ht="18" customHeight="1" x14ac:dyDescent="0.4">
      <c r="A87" s="24" t="s">
        <v>53</v>
      </c>
      <c r="B87" s="15"/>
      <c r="C87" s="15"/>
      <c r="D87" s="19"/>
      <c r="E87" s="20">
        <f>E68</f>
        <v>25</v>
      </c>
      <c r="F87" s="20"/>
      <c r="G87" s="21">
        <v>22073917442</v>
      </c>
      <c r="H87" s="21"/>
      <c r="I87" s="21">
        <v>21777248027</v>
      </c>
      <c r="J87" s="21"/>
      <c r="K87" s="21">
        <v>11479577677</v>
      </c>
      <c r="L87" s="21"/>
      <c r="M87" s="21">
        <v>8759538960</v>
      </c>
    </row>
    <row r="88" spans="1:13" ht="18" customHeight="1" x14ac:dyDescent="0.4">
      <c r="A88" s="24" t="s">
        <v>40</v>
      </c>
      <c r="B88" s="15"/>
      <c r="C88" s="15"/>
      <c r="D88" s="19"/>
      <c r="E88" s="20">
        <f>E70</f>
        <v>26</v>
      </c>
      <c r="F88" s="20"/>
      <c r="G88" s="21">
        <v>4054970533</v>
      </c>
      <c r="H88" s="21"/>
      <c r="I88" s="21">
        <v>2509437684</v>
      </c>
      <c r="J88" s="21"/>
      <c r="K88" s="21">
        <v>2433649101</v>
      </c>
      <c r="L88" s="21"/>
      <c r="M88" s="21">
        <v>2509437684</v>
      </c>
    </row>
    <row r="89" spans="1:13" ht="18" customHeight="1" x14ac:dyDescent="0.25">
      <c r="A89" s="22" t="s">
        <v>54</v>
      </c>
      <c r="B89" s="15"/>
      <c r="C89" s="15"/>
      <c r="D89" s="19"/>
      <c r="E89" s="20">
        <f>E39</f>
        <v>22</v>
      </c>
      <c r="F89" s="20"/>
      <c r="G89" s="21">
        <v>2600518083</v>
      </c>
      <c r="H89" s="21"/>
      <c r="I89" s="21">
        <v>2108141253</v>
      </c>
      <c r="J89" s="21"/>
      <c r="K89" s="21">
        <v>0</v>
      </c>
      <c r="L89" s="21"/>
      <c r="M89" s="21">
        <v>0</v>
      </c>
    </row>
    <row r="90" spans="1:13" ht="18" customHeight="1" x14ac:dyDescent="0.25">
      <c r="A90" s="19" t="s">
        <v>55</v>
      </c>
      <c r="B90" s="18"/>
      <c r="C90" s="18"/>
      <c r="D90" s="19"/>
      <c r="E90" s="20"/>
      <c r="F90" s="20"/>
      <c r="G90" s="21">
        <v>189425112</v>
      </c>
      <c r="H90" s="21"/>
      <c r="I90" s="21">
        <v>279608990</v>
      </c>
      <c r="J90" s="21"/>
      <c r="K90" s="21">
        <v>53289021</v>
      </c>
      <c r="L90" s="21"/>
      <c r="M90" s="21">
        <v>169109891</v>
      </c>
    </row>
    <row r="91" spans="1:13" ht="18" customHeight="1" x14ac:dyDescent="0.25">
      <c r="A91" s="16" t="s">
        <v>56</v>
      </c>
      <c r="B91" s="15"/>
      <c r="C91" s="15"/>
      <c r="D91" s="19"/>
      <c r="E91" s="20">
        <f>E88+1</f>
        <v>27</v>
      </c>
      <c r="F91" s="20"/>
      <c r="G91" s="21">
        <v>96479417</v>
      </c>
      <c r="H91" s="21"/>
      <c r="I91" s="21">
        <v>95371958</v>
      </c>
      <c r="J91" s="21"/>
      <c r="K91" s="21">
        <v>27938546</v>
      </c>
      <c r="L91" s="21"/>
      <c r="M91" s="21">
        <v>19660867</v>
      </c>
    </row>
    <row r="92" spans="1:13" ht="18" customHeight="1" x14ac:dyDescent="0.25">
      <c r="A92" s="19" t="s">
        <v>57</v>
      </c>
      <c r="B92" s="18"/>
      <c r="C92" s="18"/>
      <c r="D92" s="19"/>
      <c r="E92" s="20"/>
      <c r="F92" s="20"/>
      <c r="G92" s="21">
        <v>151729296</v>
      </c>
      <c r="H92" s="21"/>
      <c r="I92" s="21">
        <v>157880953</v>
      </c>
      <c r="J92" s="21"/>
      <c r="K92" s="21">
        <v>0</v>
      </c>
      <c r="L92" s="21"/>
      <c r="M92" s="21">
        <v>0</v>
      </c>
    </row>
    <row r="93" spans="1:13" ht="18" customHeight="1" x14ac:dyDescent="0.25">
      <c r="A93" s="16" t="s">
        <v>58</v>
      </c>
      <c r="B93" s="15"/>
      <c r="C93" s="15"/>
      <c r="D93" s="19"/>
      <c r="E93" s="20"/>
      <c r="F93" s="20"/>
      <c r="G93" s="7">
        <v>310687090</v>
      </c>
      <c r="H93" s="21"/>
      <c r="I93" s="7">
        <v>349859825</v>
      </c>
      <c r="J93" s="21"/>
      <c r="K93" s="7">
        <v>117280470</v>
      </c>
      <c r="L93" s="21"/>
      <c r="M93" s="7">
        <v>136226605</v>
      </c>
    </row>
    <row r="94" spans="1:13" ht="6" customHeight="1" x14ac:dyDescent="0.25">
      <c r="A94" s="16"/>
      <c r="B94" s="15"/>
      <c r="C94" s="15"/>
      <c r="D94" s="19"/>
      <c r="E94" s="20"/>
      <c r="F94" s="20"/>
      <c r="G94" s="21"/>
      <c r="H94" s="21"/>
      <c r="I94" s="21"/>
      <c r="J94" s="21"/>
      <c r="K94" s="21"/>
      <c r="L94" s="21"/>
      <c r="M94" s="21"/>
    </row>
    <row r="95" spans="1:13" ht="18" customHeight="1" x14ac:dyDescent="0.25">
      <c r="A95" s="15" t="s">
        <v>59</v>
      </c>
      <c r="B95" s="15"/>
      <c r="C95" s="15"/>
      <c r="D95" s="19"/>
      <c r="E95" s="20"/>
      <c r="F95" s="20"/>
      <c r="G95" s="7">
        <f>SUM(G86:G93)</f>
        <v>37407631271</v>
      </c>
      <c r="H95" s="21"/>
      <c r="I95" s="7">
        <f>SUM(I86:I93)</f>
        <v>36505480314</v>
      </c>
      <c r="J95" s="21"/>
      <c r="K95" s="7">
        <f>SUM(K86:K93)</f>
        <v>14111734815</v>
      </c>
      <c r="L95" s="21"/>
      <c r="M95" s="7">
        <f>SUM(M86:M93)</f>
        <v>13064255122</v>
      </c>
    </row>
    <row r="96" spans="1:13" ht="6" customHeight="1" x14ac:dyDescent="0.25">
      <c r="A96" s="19"/>
      <c r="B96" s="19"/>
      <c r="C96" s="19"/>
      <c r="D96" s="19"/>
      <c r="E96" s="20"/>
      <c r="F96" s="20"/>
      <c r="G96" s="21"/>
      <c r="H96" s="21"/>
      <c r="I96" s="21"/>
      <c r="J96" s="21"/>
      <c r="K96" s="21"/>
      <c r="L96" s="21"/>
      <c r="M96" s="21"/>
    </row>
    <row r="97" spans="1:13" ht="18" customHeight="1" x14ac:dyDescent="0.25">
      <c r="A97" s="18" t="s">
        <v>60</v>
      </c>
      <c r="B97" s="18"/>
      <c r="C97" s="18"/>
      <c r="D97" s="19"/>
      <c r="E97" s="20"/>
      <c r="F97" s="20"/>
      <c r="G97" s="7">
        <f>G82+G95</f>
        <v>52821367172</v>
      </c>
      <c r="H97" s="21"/>
      <c r="I97" s="7">
        <f>I82+I95</f>
        <v>57407493063</v>
      </c>
      <c r="J97" s="21"/>
      <c r="K97" s="7">
        <f>K82+K95</f>
        <v>19444503801</v>
      </c>
      <c r="L97" s="21"/>
      <c r="M97" s="7">
        <f>M82+M95</f>
        <v>19122149387</v>
      </c>
    </row>
    <row r="98" spans="1:13" ht="9" customHeight="1" x14ac:dyDescent="0.25">
      <c r="A98" s="18"/>
      <c r="B98" s="18"/>
      <c r="C98" s="18"/>
      <c r="D98" s="19"/>
      <c r="E98" s="20"/>
      <c r="F98" s="20"/>
      <c r="G98" s="21"/>
      <c r="H98" s="21"/>
      <c r="I98" s="21"/>
      <c r="J98" s="21"/>
      <c r="K98" s="21"/>
      <c r="L98" s="21"/>
      <c r="M98" s="21"/>
    </row>
    <row r="99" spans="1:13" x14ac:dyDescent="0.25">
      <c r="A99" s="28" t="str">
        <f>A50</f>
        <v>หมายเหตุประกอบงบการเงินเป็นส่วนหนึ่งของงบการเงินนี้</v>
      </c>
      <c r="B99" s="28"/>
      <c r="C99" s="28"/>
      <c r="D99" s="28"/>
      <c r="E99" s="6"/>
      <c r="F99" s="6"/>
      <c r="G99" s="7"/>
      <c r="H99" s="7"/>
      <c r="I99" s="7"/>
      <c r="J99" s="7"/>
      <c r="K99" s="7"/>
      <c r="L99" s="7"/>
      <c r="M99" s="7"/>
    </row>
    <row r="100" spans="1:13" ht="18" customHeight="1" x14ac:dyDescent="0.25">
      <c r="A100" s="1" t="str">
        <f>A1</f>
        <v>บริษัท ดับบลิวเอชเอ คอร์ปอเรชั่น จำกัด (มหาชน)</v>
      </c>
      <c r="B100" s="1"/>
      <c r="C100" s="1"/>
      <c r="D100" s="1"/>
    </row>
    <row r="101" spans="1:13" ht="18" customHeight="1" x14ac:dyDescent="0.25">
      <c r="A101" s="1" t="str">
        <f>A2</f>
        <v>งบแสดงฐานะการเงิน</v>
      </c>
      <c r="B101" s="1"/>
      <c r="C101" s="1"/>
      <c r="D101" s="1"/>
    </row>
    <row r="102" spans="1:13" ht="18" customHeight="1" x14ac:dyDescent="0.25">
      <c r="A102" s="5" t="str">
        <f>A3</f>
        <v>ณ วันที่ 31 ธันวาคม พ.ศ. 2559</v>
      </c>
      <c r="B102" s="5"/>
      <c r="C102" s="5"/>
      <c r="D102" s="5"/>
      <c r="E102" s="6"/>
      <c r="F102" s="6"/>
      <c r="G102" s="7"/>
      <c r="H102" s="7"/>
      <c r="I102" s="7"/>
      <c r="J102" s="7"/>
      <c r="K102" s="7"/>
      <c r="L102" s="7"/>
      <c r="M102" s="7"/>
    </row>
    <row r="103" spans="1:13" ht="18" customHeight="1" x14ac:dyDescent="0.25"/>
    <row r="104" spans="1:13" ht="18" customHeight="1" x14ac:dyDescent="0.25">
      <c r="G104" s="179" t="str">
        <f>G5</f>
        <v>งบการเงินรวม</v>
      </c>
      <c r="H104" s="179"/>
      <c r="I104" s="179"/>
      <c r="J104" s="9"/>
      <c r="K104" s="179" t="str">
        <f>K5</f>
        <v>งบการเงินเฉพาะกิจการ</v>
      </c>
      <c r="L104" s="179"/>
      <c r="M104" s="179"/>
    </row>
    <row r="105" spans="1:13" ht="18" customHeight="1" x14ac:dyDescent="0.25">
      <c r="G105" s="10" t="str">
        <f>G6</f>
        <v>พ.ศ. 2559</v>
      </c>
      <c r="H105" s="10"/>
      <c r="I105" s="10" t="str">
        <f>I6</f>
        <v>พ.ศ. 2558</v>
      </c>
      <c r="J105" s="10"/>
      <c r="K105" s="10" t="str">
        <f>K6</f>
        <v>พ.ศ. 2559</v>
      </c>
      <c r="L105" s="10"/>
      <c r="M105" s="10" t="str">
        <f>M6</f>
        <v>พ.ศ. 2558</v>
      </c>
    </row>
    <row r="106" spans="1:13" ht="18" customHeight="1" x14ac:dyDescent="0.25">
      <c r="A106" s="2"/>
      <c r="B106" s="2"/>
      <c r="C106" s="2"/>
      <c r="D106" s="2"/>
      <c r="E106" s="13"/>
      <c r="F106" s="13"/>
      <c r="G106" s="21"/>
      <c r="H106" s="34"/>
      <c r="I106" s="10" t="str">
        <f>I7</f>
        <v>ปรับปรุงใหม่</v>
      </c>
      <c r="J106" s="34"/>
      <c r="K106" s="21"/>
      <c r="L106" s="34"/>
      <c r="M106" s="21"/>
    </row>
    <row r="107" spans="1:13" ht="18" customHeight="1" x14ac:dyDescent="0.25">
      <c r="A107" s="11"/>
      <c r="B107" s="11"/>
      <c r="C107" s="11"/>
      <c r="D107" s="11"/>
      <c r="E107" s="12" t="s">
        <v>5</v>
      </c>
      <c r="F107" s="13"/>
      <c r="G107" s="14" t="str">
        <f>G8</f>
        <v>บาท</v>
      </c>
      <c r="H107" s="10"/>
      <c r="I107" s="14" t="str">
        <f>I8</f>
        <v>บาท</v>
      </c>
      <c r="J107" s="10"/>
      <c r="K107" s="14" t="str">
        <f>K8</f>
        <v>บาท</v>
      </c>
      <c r="L107" s="10"/>
      <c r="M107" s="14" t="str">
        <f>M8</f>
        <v>บาท</v>
      </c>
    </row>
    <row r="108" spans="1:13" ht="6" customHeight="1" x14ac:dyDescent="0.25">
      <c r="A108" s="18"/>
      <c r="B108" s="18"/>
      <c r="C108" s="18"/>
      <c r="D108" s="19"/>
      <c r="E108" s="35"/>
      <c r="F108" s="20"/>
      <c r="G108" s="21"/>
      <c r="H108" s="21"/>
      <c r="I108" s="21"/>
      <c r="J108" s="21"/>
      <c r="K108" s="21"/>
      <c r="L108" s="21"/>
      <c r="M108" s="21"/>
    </row>
    <row r="109" spans="1:13" ht="18" customHeight="1" x14ac:dyDescent="0.25">
      <c r="A109" s="18" t="s">
        <v>232</v>
      </c>
      <c r="B109" s="18"/>
      <c r="C109" s="18"/>
      <c r="D109" s="19"/>
      <c r="E109" s="35"/>
      <c r="F109" s="20"/>
      <c r="G109" s="21"/>
      <c r="H109" s="21"/>
      <c r="I109" s="21"/>
      <c r="J109" s="21"/>
      <c r="K109" s="21"/>
      <c r="L109" s="21"/>
      <c r="M109" s="21"/>
    </row>
    <row r="110" spans="1:13" ht="6" customHeight="1" x14ac:dyDescent="0.25">
      <c r="A110" s="18"/>
      <c r="B110" s="18"/>
      <c r="C110" s="18"/>
      <c r="D110" s="19"/>
      <c r="E110" s="35"/>
      <c r="F110" s="20"/>
      <c r="G110" s="21"/>
      <c r="H110" s="21"/>
      <c r="I110" s="21"/>
      <c r="J110" s="21"/>
      <c r="K110" s="21"/>
      <c r="L110" s="21"/>
      <c r="M110" s="21"/>
    </row>
    <row r="111" spans="1:13" ht="18" customHeight="1" x14ac:dyDescent="0.25">
      <c r="A111" s="18" t="s">
        <v>233</v>
      </c>
      <c r="B111" s="18"/>
      <c r="C111" s="18"/>
      <c r="D111" s="19"/>
      <c r="E111" s="20"/>
      <c r="F111" s="20"/>
      <c r="G111" s="21"/>
      <c r="H111" s="21"/>
      <c r="I111" s="21"/>
      <c r="J111" s="21"/>
      <c r="K111" s="21"/>
      <c r="L111" s="21"/>
      <c r="M111" s="21"/>
    </row>
    <row r="112" spans="1:13" ht="6" customHeight="1" x14ac:dyDescent="0.25">
      <c r="A112" s="19"/>
      <c r="B112" s="19"/>
      <c r="C112" s="19"/>
      <c r="D112" s="19"/>
      <c r="E112" s="20"/>
      <c r="F112" s="20"/>
      <c r="G112" s="21"/>
      <c r="H112" s="21"/>
      <c r="I112" s="21"/>
      <c r="J112" s="21"/>
      <c r="K112" s="21"/>
      <c r="L112" s="21"/>
      <c r="M112" s="21"/>
    </row>
    <row r="113" spans="1:13" ht="18" customHeight="1" x14ac:dyDescent="0.25">
      <c r="A113" s="19" t="s">
        <v>61</v>
      </c>
      <c r="B113" s="19"/>
      <c r="C113" s="19"/>
      <c r="D113" s="19"/>
      <c r="E113" s="20">
        <f>E91+1</f>
        <v>28</v>
      </c>
      <c r="F113" s="20"/>
      <c r="G113" s="21"/>
      <c r="H113" s="21"/>
      <c r="I113" s="21"/>
      <c r="J113" s="21"/>
      <c r="K113" s="21"/>
      <c r="L113" s="21"/>
      <c r="M113" s="21"/>
    </row>
    <row r="114" spans="1:13" ht="18" customHeight="1" x14ac:dyDescent="0.25">
      <c r="A114" s="19"/>
      <c r="B114" s="19" t="s">
        <v>62</v>
      </c>
      <c r="C114" s="19"/>
      <c r="D114" s="19"/>
      <c r="E114" s="20"/>
      <c r="F114" s="20"/>
      <c r="G114" s="21"/>
      <c r="H114" s="21"/>
      <c r="I114" s="21"/>
      <c r="J114" s="21"/>
      <c r="K114" s="21"/>
      <c r="L114" s="21"/>
      <c r="M114" s="21"/>
    </row>
    <row r="115" spans="1:13" ht="18" customHeight="1" x14ac:dyDescent="0.25">
      <c r="A115" s="19"/>
      <c r="B115" s="19"/>
      <c r="C115" s="19" t="s">
        <v>63</v>
      </c>
      <c r="D115" s="19"/>
      <c r="E115" s="20"/>
      <c r="F115" s="20"/>
      <c r="G115" s="21"/>
      <c r="H115" s="21"/>
      <c r="I115" s="21"/>
      <c r="J115" s="21"/>
      <c r="K115" s="21"/>
      <c r="L115" s="21"/>
      <c r="M115" s="21"/>
    </row>
    <row r="116" spans="1:13" ht="18" customHeight="1" thickBot="1" x14ac:dyDescent="0.3">
      <c r="A116" s="19"/>
      <c r="B116" s="19"/>
      <c r="C116" s="19"/>
      <c r="D116" s="3" t="s">
        <v>64</v>
      </c>
      <c r="E116" s="20"/>
      <c r="F116" s="20"/>
      <c r="G116" s="26">
        <v>1567773019</v>
      </c>
      <c r="H116" s="21"/>
      <c r="I116" s="26">
        <v>1567773019</v>
      </c>
      <c r="J116" s="21"/>
      <c r="K116" s="26">
        <v>1567773018.5999999</v>
      </c>
      <c r="L116" s="21"/>
      <c r="M116" s="26">
        <v>1567773019</v>
      </c>
    </row>
    <row r="117" spans="1:13" ht="6" customHeight="1" thickTop="1" x14ac:dyDescent="0.25">
      <c r="A117" s="19"/>
      <c r="B117" s="19"/>
      <c r="C117" s="19"/>
      <c r="D117" s="19"/>
      <c r="E117" s="20"/>
      <c r="F117" s="20"/>
      <c r="G117" s="21"/>
      <c r="H117" s="21"/>
      <c r="I117" s="21"/>
      <c r="J117" s="21"/>
      <c r="K117" s="21"/>
      <c r="L117" s="21"/>
      <c r="M117" s="21"/>
    </row>
    <row r="118" spans="1:13" ht="18" customHeight="1" x14ac:dyDescent="0.25">
      <c r="A118" s="22"/>
      <c r="B118" s="19" t="s">
        <v>65</v>
      </c>
      <c r="C118" s="19"/>
      <c r="D118" s="19"/>
      <c r="E118" s="20"/>
      <c r="F118" s="20"/>
      <c r="G118" s="21"/>
      <c r="H118" s="21"/>
      <c r="I118" s="21"/>
      <c r="J118" s="21"/>
      <c r="K118" s="21"/>
      <c r="L118" s="21"/>
      <c r="M118" s="21"/>
    </row>
    <row r="119" spans="1:13" ht="18" customHeight="1" x14ac:dyDescent="0.25">
      <c r="A119" s="22"/>
      <c r="B119" s="19"/>
      <c r="C119" s="19" t="s">
        <v>242</v>
      </c>
      <c r="E119" s="20"/>
      <c r="F119" s="20"/>
      <c r="G119" s="21"/>
      <c r="H119" s="21"/>
      <c r="I119" s="21"/>
      <c r="J119" s="21"/>
      <c r="K119" s="21"/>
      <c r="L119" s="21"/>
      <c r="M119" s="21"/>
    </row>
    <row r="120" spans="1:13" ht="18" customHeight="1" x14ac:dyDescent="0.25">
      <c r="A120" s="19"/>
      <c r="B120" s="19"/>
      <c r="C120" s="19"/>
      <c r="D120" s="19" t="s">
        <v>66</v>
      </c>
      <c r="E120" s="20"/>
      <c r="F120" s="20"/>
      <c r="G120" s="21">
        <f>'[1]Conso Equity'!$K$17</f>
        <v>1432243032</v>
      </c>
      <c r="H120" s="21"/>
      <c r="I120" s="21"/>
      <c r="J120" s="21"/>
      <c r="K120" s="21">
        <v>1432243032</v>
      </c>
      <c r="L120" s="21"/>
      <c r="M120" s="21"/>
    </row>
    <row r="121" spans="1:13" ht="18" customHeight="1" x14ac:dyDescent="0.25">
      <c r="A121" s="22"/>
      <c r="B121" s="19"/>
      <c r="C121" s="19" t="s">
        <v>67</v>
      </c>
      <c r="E121" s="20"/>
      <c r="F121" s="20"/>
      <c r="G121" s="21"/>
      <c r="H121" s="21"/>
      <c r="I121" s="21"/>
      <c r="J121" s="21"/>
      <c r="K121" s="21"/>
      <c r="L121" s="21"/>
      <c r="M121" s="21"/>
    </row>
    <row r="122" spans="1:13" ht="18" customHeight="1" x14ac:dyDescent="0.25">
      <c r="A122" s="22"/>
      <c r="B122" s="19"/>
      <c r="C122" s="19"/>
      <c r="D122" s="19" t="s">
        <v>66</v>
      </c>
      <c r="E122" s="20"/>
      <c r="F122" s="20"/>
      <c r="H122" s="21"/>
      <c r="I122" s="21">
        <v>1432234167</v>
      </c>
      <c r="J122" s="21"/>
      <c r="L122" s="21"/>
      <c r="M122" s="21">
        <v>1432234167</v>
      </c>
    </row>
    <row r="123" spans="1:13" ht="18" customHeight="1" x14ac:dyDescent="0.25">
      <c r="A123" s="19" t="s">
        <v>68</v>
      </c>
      <c r="B123" s="18"/>
      <c r="C123" s="18"/>
      <c r="D123" s="19"/>
      <c r="E123" s="20">
        <f>E113</f>
        <v>28</v>
      </c>
      <c r="F123" s="20"/>
      <c r="G123" s="21">
        <f>'[1]Conso Equity'!$K$20</f>
        <v>12391309606</v>
      </c>
      <c r="H123" s="21"/>
      <c r="I123" s="21">
        <v>12390954530</v>
      </c>
      <c r="J123" s="21"/>
      <c r="K123" s="21">
        <v>12391309606</v>
      </c>
      <c r="L123" s="21"/>
      <c r="M123" s="21">
        <v>12390954530</v>
      </c>
    </row>
    <row r="124" spans="1:13" ht="18" customHeight="1" x14ac:dyDescent="0.25">
      <c r="A124" s="22" t="s">
        <v>69</v>
      </c>
      <c r="B124" s="18"/>
      <c r="C124" s="18"/>
      <c r="D124" s="19"/>
      <c r="E124" s="20">
        <f>E113+1</f>
        <v>29</v>
      </c>
      <c r="F124" s="20"/>
      <c r="G124" s="21">
        <f>'[1]Conso Equity'!$K$18</f>
        <v>803347472</v>
      </c>
      <c r="H124" s="21"/>
      <c r="I124" s="21">
        <v>803407236</v>
      </c>
      <c r="J124" s="21"/>
      <c r="K124" s="21">
        <v>803347472</v>
      </c>
      <c r="L124" s="21"/>
      <c r="M124" s="21">
        <v>803407236</v>
      </c>
    </row>
    <row r="125" spans="1:13" ht="18" customHeight="1" x14ac:dyDescent="0.25">
      <c r="A125" s="22" t="s">
        <v>70</v>
      </c>
      <c r="B125" s="19"/>
      <c r="C125" s="18"/>
      <c r="E125" s="20"/>
      <c r="F125" s="20"/>
      <c r="G125" s="21">
        <f>'[1]Conso Equity'!$K$19</f>
        <v>172861100</v>
      </c>
      <c r="H125" s="21"/>
      <c r="I125" s="21">
        <v>172861100</v>
      </c>
      <c r="J125" s="21"/>
      <c r="K125" s="21">
        <v>202175962</v>
      </c>
      <c r="L125" s="21"/>
      <c r="M125" s="21">
        <v>202175962</v>
      </c>
    </row>
    <row r="126" spans="1:13" ht="18" customHeight="1" x14ac:dyDescent="0.25">
      <c r="A126" s="19" t="s">
        <v>71</v>
      </c>
      <c r="B126" s="18"/>
      <c r="C126" s="18"/>
      <c r="D126" s="19"/>
      <c r="E126" s="20"/>
      <c r="F126" s="20"/>
      <c r="G126" s="21"/>
      <c r="H126" s="21"/>
      <c r="I126" s="21"/>
      <c r="J126" s="21"/>
      <c r="K126" s="21"/>
      <c r="L126" s="21"/>
      <c r="M126" s="21"/>
    </row>
    <row r="127" spans="1:13" ht="18" customHeight="1" x14ac:dyDescent="0.25">
      <c r="A127" s="19"/>
      <c r="B127" s="19" t="s">
        <v>72</v>
      </c>
      <c r="C127" s="19"/>
      <c r="E127" s="20">
        <f>E124+1</f>
        <v>30</v>
      </c>
      <c r="F127" s="20"/>
      <c r="G127" s="21">
        <f>'[1]Conso Equity'!$K$22</f>
        <v>127150000</v>
      </c>
      <c r="H127" s="21"/>
      <c r="I127" s="21">
        <v>97000000</v>
      </c>
      <c r="J127" s="21"/>
      <c r="K127" s="21">
        <v>127150000</v>
      </c>
      <c r="L127" s="21"/>
      <c r="M127" s="21">
        <v>97000000</v>
      </c>
    </row>
    <row r="128" spans="1:13" ht="18" customHeight="1" x14ac:dyDescent="0.25">
      <c r="A128" s="19"/>
      <c r="B128" s="19" t="s">
        <v>73</v>
      </c>
      <c r="C128" s="19"/>
      <c r="E128" s="20"/>
      <c r="F128" s="20"/>
      <c r="G128" s="21">
        <v>6526025284</v>
      </c>
      <c r="H128" s="36"/>
      <c r="I128" s="21">
        <v>3658019623</v>
      </c>
      <c r="J128" s="36"/>
      <c r="K128" s="21">
        <v>2664852440</v>
      </c>
      <c r="L128" s="36"/>
      <c r="M128" s="21">
        <v>2109361231</v>
      </c>
    </row>
    <row r="129" spans="1:15" ht="18" customHeight="1" x14ac:dyDescent="0.25">
      <c r="A129" s="19" t="s">
        <v>235</v>
      </c>
      <c r="B129" s="19"/>
      <c r="C129" s="19"/>
      <c r="E129" s="20"/>
      <c r="F129" s="20"/>
      <c r="G129" s="38">
        <f>'[1]Conso Equity'!$K$24</f>
        <v>-23535453</v>
      </c>
      <c r="H129" s="36"/>
      <c r="I129" s="38">
        <v>101290623</v>
      </c>
      <c r="J129" s="36"/>
      <c r="K129" s="38">
        <v>39935966</v>
      </c>
      <c r="L129" s="36"/>
      <c r="M129" s="38">
        <v>105822350</v>
      </c>
    </row>
    <row r="130" spans="1:15" ht="6" customHeight="1" x14ac:dyDescent="0.25">
      <c r="A130" s="19"/>
      <c r="B130" s="19"/>
      <c r="C130" s="19"/>
      <c r="D130" s="19"/>
      <c r="E130" s="20"/>
      <c r="F130" s="20"/>
      <c r="G130" s="21"/>
      <c r="H130" s="21"/>
      <c r="I130" s="21"/>
      <c r="J130" s="21"/>
      <c r="K130" s="21"/>
      <c r="L130" s="21"/>
      <c r="M130" s="21"/>
    </row>
    <row r="131" spans="1:15" ht="18" customHeight="1" x14ac:dyDescent="0.25">
      <c r="A131" s="2" t="s">
        <v>74</v>
      </c>
      <c r="B131" s="22"/>
      <c r="C131" s="22"/>
      <c r="D131" s="22"/>
      <c r="E131" s="20"/>
      <c r="F131" s="20"/>
      <c r="G131" s="21">
        <f>SUM(G119:G130)</f>
        <v>21429401041</v>
      </c>
      <c r="H131" s="21"/>
      <c r="I131" s="21">
        <f>SUM(I119:I130)</f>
        <v>18655767279</v>
      </c>
      <c r="J131" s="21"/>
      <c r="K131" s="21">
        <f>SUM(K119:K130)</f>
        <v>17661014478</v>
      </c>
      <c r="L131" s="21"/>
      <c r="M131" s="21">
        <f>SUM(M119:M130)</f>
        <v>17140955476</v>
      </c>
      <c r="O131" s="173"/>
    </row>
    <row r="132" spans="1:15" ht="18" customHeight="1" x14ac:dyDescent="0.25">
      <c r="A132" s="22" t="s">
        <v>75</v>
      </c>
      <c r="B132" s="22"/>
      <c r="C132" s="22"/>
      <c r="D132" s="22"/>
      <c r="E132" s="20"/>
      <c r="F132" s="20"/>
      <c r="G132" s="7">
        <f>'[1]Conso Equity'!$K$27</f>
        <v>532867905</v>
      </c>
      <c r="H132" s="21"/>
      <c r="I132" s="7">
        <v>3002963392</v>
      </c>
      <c r="J132" s="21"/>
      <c r="K132" s="7">
        <v>0</v>
      </c>
      <c r="L132" s="21"/>
      <c r="M132" s="7">
        <v>0</v>
      </c>
    </row>
    <row r="133" spans="1:15" ht="6" customHeight="1" x14ac:dyDescent="0.25">
      <c r="A133" s="19"/>
      <c r="B133" s="19"/>
      <c r="C133" s="19"/>
      <c r="D133" s="19"/>
      <c r="E133" s="20"/>
      <c r="F133" s="20"/>
      <c r="G133" s="21"/>
      <c r="H133" s="21"/>
      <c r="I133" s="21"/>
      <c r="J133" s="21"/>
      <c r="K133" s="21"/>
      <c r="L133" s="21"/>
      <c r="M133" s="21"/>
    </row>
    <row r="134" spans="1:15" ht="18" customHeight="1" x14ac:dyDescent="0.25">
      <c r="A134" s="2" t="s">
        <v>236</v>
      </c>
      <c r="B134" s="22"/>
      <c r="C134" s="22"/>
      <c r="D134" s="22"/>
      <c r="E134" s="20"/>
      <c r="F134" s="20"/>
      <c r="G134" s="7">
        <f>SUM(G131:G133)</f>
        <v>21962268946</v>
      </c>
      <c r="H134" s="21"/>
      <c r="I134" s="7">
        <f>SUM(I131:I133)</f>
        <v>21658730671</v>
      </c>
      <c r="J134" s="21"/>
      <c r="K134" s="7">
        <f>SUM(K131:K133)</f>
        <v>17661014478</v>
      </c>
      <c r="L134" s="21"/>
      <c r="M134" s="7">
        <f>SUM(M131:M133)</f>
        <v>17140955476</v>
      </c>
    </row>
    <row r="135" spans="1:15" ht="6" customHeight="1" x14ac:dyDescent="0.25">
      <c r="A135" s="19"/>
      <c r="B135" s="19"/>
      <c r="C135" s="19"/>
      <c r="D135" s="19"/>
      <c r="E135" s="20"/>
      <c r="F135" s="20"/>
      <c r="G135" s="21"/>
      <c r="H135" s="21"/>
      <c r="I135" s="21"/>
      <c r="J135" s="21"/>
      <c r="K135" s="21"/>
      <c r="L135" s="21"/>
      <c r="M135" s="21"/>
    </row>
    <row r="136" spans="1:15" ht="18" customHeight="1" thickBot="1" x14ac:dyDescent="0.3">
      <c r="A136" s="2" t="s">
        <v>237</v>
      </c>
      <c r="B136" s="2"/>
      <c r="C136" s="2"/>
      <c r="D136" s="2"/>
      <c r="E136" s="13"/>
      <c r="F136" s="13"/>
      <c r="G136" s="26">
        <f>SUM(G97+G134)</f>
        <v>74783636118</v>
      </c>
      <c r="H136" s="34"/>
      <c r="I136" s="26">
        <f>SUM(I97+I134)</f>
        <v>79066223734</v>
      </c>
      <c r="J136" s="34"/>
      <c r="K136" s="26">
        <f>SUM(K97+K134)</f>
        <v>37105518279</v>
      </c>
      <c r="L136" s="34"/>
      <c r="M136" s="26">
        <f>SUM(M97+M134)</f>
        <v>36263104863</v>
      </c>
    </row>
    <row r="137" spans="1:15" ht="18.75" thickTop="1" x14ac:dyDescent="0.25">
      <c r="A137" s="2"/>
      <c r="B137" s="2"/>
      <c r="C137" s="2"/>
      <c r="D137" s="2"/>
      <c r="E137" s="13"/>
      <c r="F137" s="13"/>
      <c r="G137" s="174"/>
      <c r="H137" s="34"/>
      <c r="I137" s="174"/>
      <c r="J137" s="34"/>
      <c r="K137" s="174"/>
      <c r="L137" s="34"/>
      <c r="M137" s="174"/>
    </row>
    <row r="138" spans="1:15" x14ac:dyDescent="0.25">
      <c r="A138" s="2"/>
      <c r="B138" s="2"/>
      <c r="C138" s="2"/>
      <c r="D138" s="2"/>
      <c r="E138" s="13"/>
      <c r="F138" s="13"/>
      <c r="G138" s="21"/>
      <c r="H138" s="34"/>
      <c r="I138" s="21"/>
      <c r="J138" s="34"/>
      <c r="K138" s="21"/>
      <c r="L138" s="21"/>
      <c r="M138" s="21"/>
    </row>
    <row r="139" spans="1:15" x14ac:dyDescent="0.25">
      <c r="A139" s="2"/>
      <c r="B139" s="2"/>
      <c r="C139" s="2"/>
      <c r="D139" s="2"/>
      <c r="E139" s="13"/>
      <c r="F139" s="13"/>
      <c r="G139" s="21"/>
      <c r="H139" s="34"/>
      <c r="I139" s="21"/>
      <c r="J139" s="34"/>
      <c r="K139" s="21"/>
      <c r="L139" s="21"/>
      <c r="M139" s="21"/>
    </row>
    <row r="140" spans="1:15" x14ac:dyDescent="0.25">
      <c r="A140" s="2"/>
      <c r="B140" s="2"/>
      <c r="C140" s="2"/>
      <c r="D140" s="2"/>
      <c r="E140" s="13"/>
      <c r="F140" s="13"/>
      <c r="G140" s="21"/>
      <c r="H140" s="34"/>
      <c r="I140" s="21"/>
      <c r="J140" s="34"/>
      <c r="K140" s="21"/>
      <c r="L140" s="21"/>
      <c r="M140" s="21"/>
    </row>
    <row r="141" spans="1:15" x14ac:dyDescent="0.25">
      <c r="A141" s="2"/>
      <c r="B141" s="2"/>
      <c r="C141" s="2"/>
      <c r="D141" s="2"/>
      <c r="E141" s="13"/>
      <c r="F141" s="13"/>
      <c r="G141" s="21"/>
      <c r="H141" s="34"/>
      <c r="I141" s="21"/>
      <c r="J141" s="34"/>
      <c r="K141" s="21"/>
      <c r="L141" s="34"/>
      <c r="M141" s="21"/>
    </row>
    <row r="142" spans="1:15" x14ac:dyDescent="0.25">
      <c r="A142" s="2"/>
      <c r="B142" s="2"/>
      <c r="C142" s="2"/>
      <c r="D142" s="2"/>
      <c r="E142" s="13"/>
      <c r="F142" s="13"/>
      <c r="G142" s="21"/>
      <c r="H142" s="34"/>
      <c r="I142" s="21"/>
      <c r="J142" s="34"/>
      <c r="K142" s="21"/>
      <c r="L142" s="34"/>
      <c r="M142" s="21"/>
    </row>
    <row r="143" spans="1:15" x14ac:dyDescent="0.25">
      <c r="A143" s="2"/>
      <c r="B143" s="2"/>
      <c r="C143" s="2"/>
      <c r="D143" s="2"/>
      <c r="E143" s="13"/>
      <c r="F143" s="13"/>
      <c r="G143" s="21"/>
      <c r="H143" s="34"/>
      <c r="I143" s="21"/>
      <c r="J143" s="34"/>
      <c r="K143" s="21"/>
      <c r="L143" s="34"/>
      <c r="M143" s="21"/>
    </row>
    <row r="144" spans="1:15" x14ac:dyDescent="0.25">
      <c r="A144" s="2"/>
      <c r="B144" s="2"/>
      <c r="C144" s="2"/>
      <c r="D144" s="2"/>
      <c r="E144" s="13"/>
      <c r="F144" s="13"/>
      <c r="G144" s="21"/>
      <c r="H144" s="34"/>
      <c r="I144" s="21"/>
      <c r="J144" s="34"/>
      <c r="K144" s="21"/>
      <c r="L144" s="34"/>
      <c r="M144" s="21"/>
    </row>
    <row r="145" spans="1:13" x14ac:dyDescent="0.25">
      <c r="A145" s="2"/>
      <c r="B145" s="2"/>
      <c r="C145" s="2"/>
      <c r="D145" s="2"/>
      <c r="E145" s="13"/>
      <c r="F145" s="13"/>
      <c r="G145" s="21"/>
      <c r="H145" s="34"/>
      <c r="I145" s="21"/>
      <c r="J145" s="34"/>
      <c r="K145" s="21"/>
      <c r="L145" s="34"/>
      <c r="M145" s="21"/>
    </row>
    <row r="146" spans="1:13" x14ac:dyDescent="0.25">
      <c r="A146" s="2"/>
      <c r="B146" s="2"/>
      <c r="C146" s="2"/>
      <c r="D146" s="2"/>
      <c r="E146" s="13"/>
      <c r="F146" s="13"/>
      <c r="G146" s="21"/>
      <c r="H146" s="34"/>
      <c r="I146" s="21"/>
      <c r="J146" s="34"/>
      <c r="K146" s="21"/>
      <c r="L146" s="34"/>
      <c r="M146" s="21"/>
    </row>
    <row r="147" spans="1:13" x14ac:dyDescent="0.25">
      <c r="A147" s="28" t="str">
        <f>A50</f>
        <v>หมายเหตุประกอบงบการเงินเป็นส่วนหนึ่งของงบการเงินนี้</v>
      </c>
      <c r="B147" s="28"/>
      <c r="C147" s="28"/>
      <c r="D147" s="28"/>
      <c r="E147" s="6"/>
      <c r="F147" s="6"/>
      <c r="G147" s="7"/>
      <c r="H147" s="7"/>
      <c r="I147" s="7"/>
      <c r="J147" s="7"/>
      <c r="K147" s="7"/>
      <c r="L147" s="7"/>
      <c r="M147" s="7"/>
    </row>
  </sheetData>
  <mergeCells count="6">
    <mergeCell ref="G5:I5"/>
    <mergeCell ref="K5:M5"/>
    <mergeCell ref="G55:I55"/>
    <mergeCell ref="K55:M55"/>
    <mergeCell ref="G104:I104"/>
    <mergeCell ref="K104:M104"/>
  </mergeCells>
  <pageMargins left="0.78740157480314998" right="0.511811023622047" top="0.511811023622047" bottom="0.59055118110236204" header="0.47244094488188998" footer="0.39370078740157499"/>
  <pageSetup paperSize="9" firstPageNumber="9" orientation="portrait" useFirstPageNumber="1" horizontalDpi="1200" verticalDpi="1200" r:id="rId1"/>
  <headerFooter>
    <oddFooter>&amp;R&amp;"Angsana New,Regular"&amp;12&amp;P</oddFooter>
  </headerFooter>
  <rowBreaks count="2" manualBreakCount="2">
    <brk id="50" max="16383" man="1"/>
    <brk id="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showZeros="0" topLeftCell="A70" zoomScaleNormal="100" zoomScaleSheetLayoutView="100" workbookViewId="0">
      <selection activeCell="A85" sqref="A85:XFD85"/>
    </sheetView>
  </sheetViews>
  <sheetFormatPr defaultColWidth="9.140625" defaultRowHeight="18" x14ac:dyDescent="0.25"/>
  <cols>
    <col min="1" max="3" width="1.42578125" style="44" customWidth="1"/>
    <col min="4" max="4" width="28.140625" style="44" customWidth="1"/>
    <col min="5" max="5" width="7" style="40" customWidth="1"/>
    <col min="6" max="6" width="0.7109375" style="40" customWidth="1"/>
    <col min="7" max="7" width="11.42578125" style="4" customWidth="1"/>
    <col min="8" max="8" width="0.7109375" style="4" customWidth="1"/>
    <col min="9" max="9" width="11.42578125" style="4" customWidth="1"/>
    <col min="10" max="10" width="0.7109375" style="4" customWidth="1"/>
    <col min="11" max="11" width="11.42578125" style="4" customWidth="1"/>
    <col min="12" max="12" width="0.7109375" style="4" customWidth="1"/>
    <col min="13" max="13" width="11.42578125" style="4" customWidth="1"/>
    <col min="14" max="16384" width="9.140625" style="3"/>
  </cols>
  <sheetData>
    <row r="1" spans="1:13" ht="20.100000000000001" customHeight="1" x14ac:dyDescent="0.25">
      <c r="A1" s="39" t="str">
        <f>'9-11'!A1</f>
        <v>บริษัท ดับบลิวเอชเอ คอร์ปอเรชั่น จำกัด (มหาชน)</v>
      </c>
      <c r="B1" s="39"/>
      <c r="C1" s="39"/>
      <c r="D1" s="39"/>
    </row>
    <row r="2" spans="1:13" ht="20.100000000000001" customHeight="1" x14ac:dyDescent="0.25">
      <c r="A2" s="41" t="s">
        <v>202</v>
      </c>
      <c r="B2" s="41"/>
      <c r="C2" s="41"/>
      <c r="D2" s="41"/>
    </row>
    <row r="3" spans="1:13" ht="20.100000000000001" customHeight="1" x14ac:dyDescent="0.25">
      <c r="A3" s="42" t="s">
        <v>203</v>
      </c>
      <c r="B3" s="42"/>
      <c r="C3" s="42"/>
      <c r="D3" s="42"/>
      <c r="E3" s="43"/>
      <c r="F3" s="43"/>
      <c r="G3" s="7"/>
      <c r="H3" s="7"/>
      <c r="I3" s="7"/>
      <c r="J3" s="7"/>
      <c r="K3" s="7"/>
      <c r="L3" s="7"/>
      <c r="M3" s="7"/>
    </row>
    <row r="4" spans="1:13" ht="20.100000000000001" customHeight="1" x14ac:dyDescent="0.25"/>
    <row r="5" spans="1:13" ht="20.100000000000001" customHeight="1" x14ac:dyDescent="0.25">
      <c r="G5" s="179" t="str">
        <f>'9-11'!G5:I5</f>
        <v>งบการเงินรวม</v>
      </c>
      <c r="H5" s="179"/>
      <c r="I5" s="179"/>
      <c r="K5" s="179" t="str">
        <f>'9-11'!K5:M5</f>
        <v>งบการเงินเฉพาะกิจการ</v>
      </c>
      <c r="L5" s="179"/>
      <c r="M5" s="179"/>
    </row>
    <row r="6" spans="1:13" ht="20.100000000000001" customHeight="1" x14ac:dyDescent="0.25">
      <c r="E6" s="45"/>
      <c r="F6" s="45"/>
      <c r="G6" s="10" t="str">
        <f>'9-11'!G6</f>
        <v>พ.ศ. 2559</v>
      </c>
      <c r="H6" s="45"/>
      <c r="I6" s="10" t="str">
        <f>'9-11'!I6</f>
        <v>พ.ศ. 2558</v>
      </c>
      <c r="J6" s="8"/>
      <c r="K6" s="10" t="str">
        <f>'9-11'!K6</f>
        <v>พ.ศ. 2559</v>
      </c>
      <c r="L6" s="45"/>
      <c r="M6" s="10" t="str">
        <f>'9-11'!M6</f>
        <v>พ.ศ. 2558</v>
      </c>
    </row>
    <row r="7" spans="1:13" ht="20.100000000000001" customHeight="1" x14ac:dyDescent="0.25">
      <c r="E7" s="176" t="s">
        <v>5</v>
      </c>
      <c r="F7" s="9"/>
      <c r="G7" s="14" t="str">
        <f>'9-11'!G8</f>
        <v>บาท</v>
      </c>
      <c r="H7" s="10"/>
      <c r="I7" s="14" t="str">
        <f>'9-11'!I8</f>
        <v>บาท</v>
      </c>
      <c r="J7" s="10"/>
      <c r="K7" s="14" t="str">
        <f>'9-11'!K8</f>
        <v>บาท</v>
      </c>
      <c r="L7" s="10"/>
      <c r="M7" s="14" t="str">
        <f>'9-11'!M8</f>
        <v>บาท</v>
      </c>
    </row>
    <row r="8" spans="1:13" ht="8.1" customHeight="1" x14ac:dyDescent="0.25">
      <c r="A8" s="46"/>
      <c r="B8" s="46"/>
      <c r="C8" s="46"/>
      <c r="D8" s="46"/>
      <c r="E8" s="47"/>
      <c r="F8" s="47"/>
      <c r="G8" s="21"/>
      <c r="H8" s="21"/>
      <c r="I8" s="21"/>
      <c r="J8" s="21"/>
      <c r="K8" s="21"/>
      <c r="L8" s="21"/>
      <c r="M8" s="21"/>
    </row>
    <row r="9" spans="1:13" ht="20.100000000000001" customHeight="1" x14ac:dyDescent="0.25">
      <c r="A9" s="46" t="s">
        <v>76</v>
      </c>
      <c r="B9" s="46"/>
      <c r="C9" s="46"/>
      <c r="D9" s="46"/>
      <c r="E9" s="48"/>
      <c r="F9" s="47"/>
      <c r="G9" s="21">
        <v>2261038637</v>
      </c>
      <c r="H9" s="21"/>
      <c r="I9" s="21">
        <v>1992723148</v>
      </c>
      <c r="J9" s="47"/>
      <c r="K9" s="23">
        <v>723354235</v>
      </c>
      <c r="L9" s="21"/>
      <c r="M9" s="21">
        <v>734746976</v>
      </c>
    </row>
    <row r="10" spans="1:13" ht="20.100000000000001" customHeight="1" x14ac:dyDescent="0.25">
      <c r="A10" s="46" t="s">
        <v>77</v>
      </c>
      <c r="B10" s="46"/>
      <c r="C10" s="46"/>
      <c r="D10" s="46"/>
      <c r="E10" s="48"/>
      <c r="F10" s="47"/>
      <c r="G10" s="21">
        <v>14162607673</v>
      </c>
      <c r="H10" s="49"/>
      <c r="I10" s="21">
        <v>8466257250</v>
      </c>
      <c r="J10" s="47"/>
      <c r="K10" s="23">
        <v>6100040825</v>
      </c>
      <c r="L10" s="49"/>
      <c r="M10" s="21">
        <v>4502408300</v>
      </c>
    </row>
    <row r="11" spans="1:13" ht="20.100000000000001" customHeight="1" x14ac:dyDescent="0.25">
      <c r="A11" s="46" t="s">
        <v>248</v>
      </c>
      <c r="B11" s="46"/>
      <c r="C11" s="46"/>
      <c r="D11" s="46"/>
      <c r="E11" s="48"/>
      <c r="F11" s="47"/>
      <c r="G11" s="21">
        <v>1396935644</v>
      </c>
      <c r="H11" s="49"/>
      <c r="I11" s="21">
        <v>978010490</v>
      </c>
      <c r="J11" s="47"/>
      <c r="K11" s="21" t="s">
        <v>244</v>
      </c>
      <c r="L11" s="49"/>
      <c r="M11" s="21" t="s">
        <v>244</v>
      </c>
    </row>
    <row r="12" spans="1:13" ht="20.100000000000001" customHeight="1" x14ac:dyDescent="0.4">
      <c r="A12" s="50" t="s">
        <v>78</v>
      </c>
      <c r="B12" s="3"/>
      <c r="C12" s="3"/>
      <c r="D12" s="3"/>
      <c r="E12" s="48"/>
      <c r="F12" s="47"/>
      <c r="G12" s="21">
        <v>-999305812</v>
      </c>
      <c r="H12" s="21"/>
      <c r="I12" s="21">
        <v>-962572437</v>
      </c>
      <c r="J12" s="47"/>
      <c r="K12" s="23">
        <v>-322854868</v>
      </c>
      <c r="L12" s="21"/>
      <c r="M12" s="21">
        <v>-330134443</v>
      </c>
    </row>
    <row r="13" spans="1:13" ht="20.100000000000001" customHeight="1" x14ac:dyDescent="0.4">
      <c r="A13" s="50" t="s">
        <v>79</v>
      </c>
      <c r="B13" s="3"/>
      <c r="C13" s="3"/>
      <c r="D13" s="3"/>
      <c r="E13" s="48"/>
      <c r="F13" s="47"/>
      <c r="G13" s="21">
        <v>-9667986224</v>
      </c>
      <c r="H13" s="49"/>
      <c r="I13" s="21">
        <v>-6073703764</v>
      </c>
      <c r="J13" s="47"/>
      <c r="K13" s="21">
        <v>-4935317784</v>
      </c>
      <c r="L13" s="49"/>
      <c r="M13" s="21">
        <v>-3407679977</v>
      </c>
    </row>
    <row r="14" spans="1:13" ht="20.100000000000001" customHeight="1" x14ac:dyDescent="0.4">
      <c r="A14" s="50" t="s">
        <v>249</v>
      </c>
      <c r="B14" s="3"/>
      <c r="C14" s="3"/>
      <c r="D14" s="3"/>
      <c r="E14" s="48"/>
      <c r="F14" s="47"/>
      <c r="G14" s="7">
        <v>-747350905</v>
      </c>
      <c r="H14" s="49"/>
      <c r="I14" s="7">
        <v>-394331556</v>
      </c>
      <c r="J14" s="47"/>
      <c r="K14" s="7" t="s">
        <v>244</v>
      </c>
      <c r="L14" s="49"/>
      <c r="M14" s="7">
        <v>0</v>
      </c>
    </row>
    <row r="15" spans="1:13" ht="8.1" customHeight="1" x14ac:dyDescent="0.25">
      <c r="A15" s="46"/>
      <c r="B15" s="46"/>
      <c r="C15" s="46"/>
      <c r="D15" s="46"/>
      <c r="E15" s="47"/>
      <c r="F15" s="47"/>
      <c r="G15" s="21"/>
      <c r="H15" s="21"/>
      <c r="I15" s="21"/>
      <c r="J15" s="47"/>
      <c r="K15" s="21"/>
      <c r="L15" s="21"/>
      <c r="M15" s="21"/>
    </row>
    <row r="16" spans="1:13" ht="20.100000000000001" customHeight="1" x14ac:dyDescent="0.25">
      <c r="A16" s="2" t="s">
        <v>80</v>
      </c>
      <c r="B16" s="2"/>
      <c r="C16" s="2"/>
      <c r="D16" s="2"/>
      <c r="E16" s="47"/>
      <c r="F16" s="47"/>
      <c r="G16" s="21">
        <f>SUM(G9:G15)</f>
        <v>6405939013</v>
      </c>
      <c r="H16" s="21"/>
      <c r="I16" s="21">
        <f>SUM(I9:I15)</f>
        <v>4006383131</v>
      </c>
      <c r="J16" s="47"/>
      <c r="K16" s="21">
        <f>SUM(K9:K15)</f>
        <v>1565222408</v>
      </c>
      <c r="L16" s="21"/>
      <c r="M16" s="21">
        <f>SUM(M9:M15)</f>
        <v>1499340856</v>
      </c>
    </row>
    <row r="17" spans="1:13" ht="20.100000000000001" customHeight="1" x14ac:dyDescent="0.25">
      <c r="A17" s="22" t="s">
        <v>81</v>
      </c>
      <c r="B17" s="22"/>
      <c r="C17" s="22"/>
      <c r="D17" s="22"/>
      <c r="E17" s="20">
        <f>'9-11'!E127+2</f>
        <v>32</v>
      </c>
      <c r="F17" s="47"/>
      <c r="G17" s="21">
        <v>498174171</v>
      </c>
      <c r="H17" s="21"/>
      <c r="I17" s="21">
        <v>627142675</v>
      </c>
      <c r="J17" s="47"/>
      <c r="K17" s="21">
        <v>293308251</v>
      </c>
      <c r="L17" s="21"/>
      <c r="M17" s="21">
        <v>468104832</v>
      </c>
    </row>
    <row r="18" spans="1:13" ht="20.100000000000001" customHeight="1" x14ac:dyDescent="0.25">
      <c r="A18" s="22" t="s">
        <v>82</v>
      </c>
      <c r="B18" s="22"/>
      <c r="C18" s="22"/>
      <c r="D18" s="22"/>
      <c r="E18" s="48"/>
      <c r="F18" s="47"/>
      <c r="G18" s="21">
        <v>-223365839</v>
      </c>
      <c r="H18" s="49"/>
      <c r="I18" s="21">
        <v>-230517973</v>
      </c>
      <c r="J18" s="47"/>
      <c r="K18" s="21">
        <v>0</v>
      </c>
      <c r="L18" s="49"/>
      <c r="M18" s="21">
        <v>0</v>
      </c>
    </row>
    <row r="19" spans="1:13" ht="20.100000000000001" customHeight="1" x14ac:dyDescent="0.25">
      <c r="A19" s="46" t="s">
        <v>83</v>
      </c>
      <c r="B19" s="46"/>
      <c r="C19" s="46"/>
      <c r="D19" s="46"/>
      <c r="E19" s="20"/>
      <c r="F19" s="20"/>
      <c r="G19" s="21">
        <v>-1271913251</v>
      </c>
      <c r="H19" s="21"/>
      <c r="I19" s="21">
        <v>-902788623</v>
      </c>
      <c r="J19" s="20"/>
      <c r="K19" s="21">
        <v>-378332251</v>
      </c>
      <c r="L19" s="21"/>
      <c r="M19" s="21">
        <v>-360834689</v>
      </c>
    </row>
    <row r="20" spans="1:13" ht="20.100000000000001" customHeight="1" x14ac:dyDescent="0.25">
      <c r="A20" s="46" t="s">
        <v>84</v>
      </c>
      <c r="B20" s="46"/>
      <c r="C20" s="46"/>
      <c r="D20" s="46"/>
      <c r="E20" s="20">
        <f>E17+1</f>
        <v>33</v>
      </c>
      <c r="F20" s="47"/>
      <c r="G20" s="21">
        <v>-2432152246</v>
      </c>
      <c r="H20" s="21"/>
      <c r="I20" s="21">
        <v>-2284313944</v>
      </c>
      <c r="J20" s="47"/>
      <c r="K20" s="21">
        <v>-799673895</v>
      </c>
      <c r="L20" s="21"/>
      <c r="M20" s="21">
        <v>-972989871</v>
      </c>
    </row>
    <row r="21" spans="1:13" ht="20.100000000000001" customHeight="1" x14ac:dyDescent="0.25">
      <c r="A21" s="46" t="s">
        <v>85</v>
      </c>
      <c r="B21" s="46"/>
      <c r="C21" s="46"/>
      <c r="D21" s="46"/>
      <c r="E21" s="51" t="str">
        <f>'9-11'!E30&amp;", "&amp;'9-11'!E32</f>
        <v>14, 16</v>
      </c>
      <c r="F21" s="47"/>
      <c r="G21" s="7">
        <v>1006213821</v>
      </c>
      <c r="H21" s="49"/>
      <c r="I21" s="7">
        <v>1038018509</v>
      </c>
      <c r="J21" s="47"/>
      <c r="K21" s="7">
        <v>0</v>
      </c>
      <c r="L21" s="49"/>
      <c r="M21" s="7">
        <v>0</v>
      </c>
    </row>
    <row r="22" spans="1:13" ht="8.1" customHeight="1" x14ac:dyDescent="0.25">
      <c r="A22" s="46"/>
      <c r="B22" s="46"/>
      <c r="C22" s="46"/>
      <c r="D22" s="46"/>
      <c r="G22" s="21"/>
      <c r="H22" s="21"/>
      <c r="I22" s="21"/>
      <c r="J22" s="47"/>
      <c r="K22" s="21"/>
      <c r="L22" s="21"/>
      <c r="M22" s="21"/>
    </row>
    <row r="23" spans="1:13" ht="20.100000000000001" customHeight="1" x14ac:dyDescent="0.25">
      <c r="A23" s="52" t="s">
        <v>250</v>
      </c>
      <c r="B23" s="52"/>
      <c r="C23" s="52"/>
      <c r="D23" s="52"/>
      <c r="E23" s="48"/>
      <c r="F23" s="47"/>
      <c r="G23" s="21">
        <f>SUM(G16:G21)</f>
        <v>3982895669</v>
      </c>
      <c r="H23" s="21"/>
      <c r="I23" s="21">
        <f>SUM(I16:I21)</f>
        <v>2253923775</v>
      </c>
      <c r="J23" s="47"/>
      <c r="K23" s="21">
        <f>SUM(K16:K21)</f>
        <v>680524513</v>
      </c>
      <c r="L23" s="21"/>
      <c r="M23" s="21">
        <f>SUM(M16:M21)</f>
        <v>633621128</v>
      </c>
    </row>
    <row r="24" spans="1:13" ht="20.100000000000001" customHeight="1" x14ac:dyDescent="0.25">
      <c r="A24" s="46" t="s">
        <v>86</v>
      </c>
      <c r="B24" s="46"/>
      <c r="C24" s="46"/>
      <c r="D24" s="46"/>
      <c r="E24" s="37">
        <f>E20+2</f>
        <v>35</v>
      </c>
      <c r="F24" s="53"/>
      <c r="G24" s="7">
        <v>-812628965</v>
      </c>
      <c r="H24" s="21"/>
      <c r="I24" s="7">
        <v>-87024723</v>
      </c>
      <c r="J24" s="47"/>
      <c r="K24" s="7">
        <v>-94883304</v>
      </c>
      <c r="L24" s="21"/>
      <c r="M24" s="7">
        <v>-30674675</v>
      </c>
    </row>
    <row r="25" spans="1:13" ht="8.1" customHeight="1" x14ac:dyDescent="0.25">
      <c r="A25" s="46"/>
      <c r="B25" s="46"/>
      <c r="C25" s="46"/>
      <c r="D25" s="46"/>
      <c r="E25" s="47"/>
      <c r="F25" s="47"/>
      <c r="G25" s="21"/>
      <c r="H25" s="21"/>
      <c r="I25" s="21"/>
      <c r="J25" s="47"/>
      <c r="K25" s="21"/>
      <c r="L25" s="21"/>
      <c r="M25" s="21"/>
    </row>
    <row r="26" spans="1:13" ht="20.100000000000001" customHeight="1" thickBot="1" x14ac:dyDescent="0.3">
      <c r="A26" s="52" t="s">
        <v>251</v>
      </c>
      <c r="B26" s="52"/>
      <c r="C26" s="52"/>
      <c r="D26" s="52"/>
      <c r="E26" s="47"/>
      <c r="F26" s="47"/>
      <c r="G26" s="26">
        <f>SUM(G23:G25)</f>
        <v>3170266704</v>
      </c>
      <c r="H26" s="21"/>
      <c r="I26" s="26">
        <f>SUM(I23:I25)</f>
        <v>2166899052</v>
      </c>
      <c r="J26" s="47"/>
      <c r="K26" s="26">
        <f>SUM(K23:K24)</f>
        <v>585641209</v>
      </c>
      <c r="L26" s="21"/>
      <c r="M26" s="26">
        <f>SUM(M23:M24)</f>
        <v>602946453</v>
      </c>
    </row>
    <row r="27" spans="1:13" ht="20.100000000000001" customHeight="1" thickTop="1" x14ac:dyDescent="0.25">
      <c r="A27" s="52"/>
      <c r="B27" s="52"/>
      <c r="C27" s="52"/>
      <c r="D27" s="52"/>
      <c r="E27" s="47"/>
      <c r="F27" s="47"/>
      <c r="G27" s="21"/>
      <c r="H27" s="21"/>
      <c r="I27" s="21"/>
      <c r="J27" s="47"/>
      <c r="K27" s="21"/>
      <c r="L27" s="21"/>
      <c r="M27" s="21"/>
    </row>
    <row r="28" spans="1:13" ht="20.100000000000001" customHeight="1" x14ac:dyDescent="0.25">
      <c r="A28" s="52" t="s">
        <v>87</v>
      </c>
      <c r="B28" s="52"/>
      <c r="C28" s="52"/>
      <c r="D28" s="52"/>
      <c r="E28" s="51"/>
      <c r="F28" s="47"/>
      <c r="G28" s="175"/>
      <c r="H28" s="21"/>
      <c r="I28" s="175"/>
      <c r="J28" s="47"/>
      <c r="K28" s="175"/>
      <c r="L28" s="21"/>
      <c r="M28" s="175"/>
    </row>
    <row r="29" spans="1:13" ht="20.100000000000001" customHeight="1" x14ac:dyDescent="0.4">
      <c r="A29" s="3"/>
      <c r="B29" s="54" t="s">
        <v>204</v>
      </c>
      <c r="C29" s="54"/>
      <c r="D29" s="50"/>
      <c r="E29" s="47"/>
      <c r="F29" s="47"/>
      <c r="G29" s="175"/>
      <c r="H29" s="21"/>
      <c r="I29" s="175"/>
      <c r="J29" s="47"/>
      <c r="K29" s="175"/>
      <c r="L29" s="21"/>
      <c r="M29" s="175"/>
    </row>
    <row r="30" spans="1:13" ht="20.100000000000001" customHeight="1" x14ac:dyDescent="0.4">
      <c r="A30" s="46"/>
      <c r="B30" s="54"/>
      <c r="C30" s="54" t="s">
        <v>89</v>
      </c>
      <c r="D30" s="50"/>
      <c r="E30" s="47"/>
      <c r="F30" s="47"/>
      <c r="G30" s="175"/>
      <c r="H30" s="49"/>
      <c r="I30" s="175"/>
      <c r="J30" s="49"/>
      <c r="K30" s="175"/>
      <c r="L30" s="49"/>
      <c r="M30" s="175"/>
    </row>
    <row r="31" spans="1:13" ht="20.100000000000001" customHeight="1" x14ac:dyDescent="0.25">
      <c r="A31" s="3"/>
      <c r="B31" s="54"/>
      <c r="C31" s="54" t="s">
        <v>207</v>
      </c>
      <c r="D31" s="46"/>
      <c r="E31" s="47"/>
      <c r="F31" s="47"/>
      <c r="G31" s="21">
        <v>12711257</v>
      </c>
      <c r="H31" s="21"/>
      <c r="I31" s="21">
        <v>-5484404</v>
      </c>
      <c r="J31" s="47"/>
      <c r="K31" s="21">
        <v>-2743137</v>
      </c>
      <c r="L31" s="21"/>
      <c r="M31" s="21">
        <v>-5484404</v>
      </c>
    </row>
    <row r="32" spans="1:13" ht="20.100000000000001" customHeight="1" x14ac:dyDescent="0.25">
      <c r="A32" s="52"/>
      <c r="B32" s="52"/>
      <c r="C32" s="46" t="s">
        <v>205</v>
      </c>
      <c r="D32" s="52"/>
      <c r="E32" s="47"/>
      <c r="F32" s="47"/>
      <c r="G32" s="21"/>
      <c r="H32" s="21"/>
      <c r="I32" s="21"/>
      <c r="J32" s="47"/>
      <c r="K32" s="21"/>
      <c r="L32" s="21"/>
      <c r="M32" s="21"/>
    </row>
    <row r="33" spans="1:13" ht="20.100000000000001" customHeight="1" x14ac:dyDescent="0.25">
      <c r="A33" s="52"/>
      <c r="B33" s="52"/>
      <c r="C33" s="3"/>
      <c r="D33" s="46" t="s">
        <v>92</v>
      </c>
      <c r="E33" s="37">
        <f>E24</f>
        <v>35</v>
      </c>
      <c r="F33" s="47"/>
      <c r="G33" s="7">
        <v>-2542251</v>
      </c>
      <c r="H33" s="21"/>
      <c r="I33" s="7">
        <v>1096881</v>
      </c>
      <c r="J33" s="47"/>
      <c r="K33" s="7">
        <v>548627</v>
      </c>
      <c r="L33" s="21"/>
      <c r="M33" s="7">
        <v>1096881</v>
      </c>
    </row>
    <row r="34" spans="1:13" ht="8.1" customHeight="1" x14ac:dyDescent="0.25">
      <c r="A34" s="46"/>
      <c r="B34" s="46"/>
      <c r="C34" s="46"/>
      <c r="D34" s="46"/>
      <c r="E34" s="47"/>
      <c r="F34" s="47"/>
      <c r="G34" s="21"/>
      <c r="H34" s="21"/>
      <c r="I34" s="21"/>
      <c r="J34" s="47"/>
      <c r="K34" s="21"/>
      <c r="L34" s="21"/>
      <c r="M34" s="21"/>
    </row>
    <row r="35" spans="1:13" s="54" customFormat="1" ht="20.100000000000001" customHeight="1" x14ac:dyDescent="0.25">
      <c r="B35" s="54" t="s">
        <v>206</v>
      </c>
      <c r="E35" s="55"/>
      <c r="F35" s="56"/>
      <c r="G35" s="57"/>
      <c r="H35" s="56"/>
      <c r="I35" s="57"/>
      <c r="J35" s="56"/>
      <c r="K35" s="57"/>
      <c r="L35" s="56"/>
      <c r="M35" s="57"/>
    </row>
    <row r="36" spans="1:13" s="54" customFormat="1" ht="20.100000000000001" customHeight="1" x14ac:dyDescent="0.25">
      <c r="C36" s="54" t="s">
        <v>94</v>
      </c>
      <c r="E36" s="55"/>
      <c r="G36" s="58">
        <f>SUM(G31:G34)</f>
        <v>10169006</v>
      </c>
      <c r="I36" s="58">
        <f>SUM(I31:I33)</f>
        <v>-4387523</v>
      </c>
      <c r="J36" s="56"/>
      <c r="K36" s="58">
        <f>SUM(K31:K34)</f>
        <v>-2194510</v>
      </c>
      <c r="M36" s="58">
        <f>SUM(M31:M34)</f>
        <v>-4387523</v>
      </c>
    </row>
    <row r="37" spans="1:13" s="54" customFormat="1" ht="20.100000000000001" customHeight="1" x14ac:dyDescent="0.25">
      <c r="E37" s="55"/>
      <c r="G37" s="77"/>
      <c r="I37" s="77"/>
      <c r="J37" s="56"/>
      <c r="K37" s="77"/>
      <c r="M37" s="77"/>
    </row>
    <row r="38" spans="1:13" s="54" customFormat="1" ht="20.100000000000001" customHeight="1" x14ac:dyDescent="0.25">
      <c r="E38" s="55"/>
      <c r="G38" s="77"/>
      <c r="I38" s="77"/>
      <c r="J38" s="56"/>
      <c r="K38" s="77"/>
      <c r="M38" s="77"/>
    </row>
    <row r="39" spans="1:13" s="54" customFormat="1" ht="20.100000000000001" customHeight="1" x14ac:dyDescent="0.25">
      <c r="E39" s="55"/>
      <c r="G39" s="77"/>
      <c r="I39" s="77"/>
      <c r="J39" s="56"/>
      <c r="K39" s="77"/>
      <c r="M39" s="77"/>
    </row>
    <row r="40" spans="1:13" s="54" customFormat="1" ht="20.100000000000001" customHeight="1" x14ac:dyDescent="0.25">
      <c r="E40" s="55"/>
      <c r="G40" s="77"/>
      <c r="I40" s="77"/>
      <c r="J40" s="56"/>
      <c r="K40" s="77"/>
      <c r="M40" s="77"/>
    </row>
    <row r="41" spans="1:13" s="54" customFormat="1" ht="15.75" customHeight="1" x14ac:dyDescent="0.25">
      <c r="E41" s="55"/>
      <c r="G41" s="77"/>
      <c r="I41" s="77"/>
      <c r="J41" s="56"/>
      <c r="K41" s="77"/>
      <c r="M41" s="77"/>
    </row>
    <row r="42" spans="1:13" x14ac:dyDescent="0.25">
      <c r="A42" s="61" t="str">
        <f>'9-11'!A50</f>
        <v>หมายเหตุประกอบงบการเงินเป็นส่วนหนึ่งของงบการเงินนี้</v>
      </c>
      <c r="B42" s="61"/>
      <c r="C42" s="61"/>
      <c r="D42" s="61"/>
      <c r="E42" s="62"/>
      <c r="F42" s="62"/>
      <c r="G42" s="63"/>
      <c r="H42" s="63"/>
      <c r="I42" s="63"/>
      <c r="J42" s="63"/>
      <c r="K42" s="63"/>
      <c r="L42" s="63"/>
      <c r="M42" s="63"/>
    </row>
    <row r="43" spans="1:13" x14ac:dyDescent="0.25">
      <c r="A43" s="39" t="str">
        <f>A1</f>
        <v>บริษัท ดับบลิวเอชเอ คอร์ปอเรชั่น จำกัด (มหาชน)</v>
      </c>
      <c r="B43" s="39"/>
      <c r="C43" s="39"/>
      <c r="D43" s="39"/>
    </row>
    <row r="44" spans="1:13" x14ac:dyDescent="0.25">
      <c r="A44" s="41" t="str">
        <f>A2</f>
        <v>งบกำไรขาดทุนเบ็ดเสร็จ</v>
      </c>
      <c r="B44" s="41"/>
      <c r="C44" s="41"/>
      <c r="D44" s="41"/>
    </row>
    <row r="45" spans="1:13" x14ac:dyDescent="0.25">
      <c r="A45" s="42" t="str">
        <f>A3</f>
        <v>สำหรับปีสิ้นสุดวันที่ 31 ธันวาคม พ.ศ. 2559</v>
      </c>
      <c r="B45" s="42"/>
      <c r="C45" s="42"/>
      <c r="D45" s="42"/>
      <c r="E45" s="43"/>
      <c r="F45" s="43"/>
      <c r="G45" s="7"/>
      <c r="H45" s="7"/>
      <c r="I45" s="7"/>
      <c r="J45" s="7"/>
      <c r="K45" s="7"/>
      <c r="L45" s="7"/>
      <c r="M45" s="7"/>
    </row>
    <row r="46" spans="1:13" ht="20.100000000000001" customHeight="1" x14ac:dyDescent="0.25"/>
    <row r="47" spans="1:13" ht="20.100000000000001" customHeight="1" x14ac:dyDescent="0.25">
      <c r="G47" s="179" t="str">
        <f>G5</f>
        <v>งบการเงินรวม</v>
      </c>
      <c r="H47" s="179"/>
      <c r="I47" s="179"/>
      <c r="K47" s="179" t="str">
        <f>K5</f>
        <v>งบการเงินเฉพาะกิจการ</v>
      </c>
      <c r="L47" s="179"/>
      <c r="M47" s="179"/>
    </row>
    <row r="48" spans="1:13" ht="20.100000000000001" customHeight="1" x14ac:dyDescent="0.25">
      <c r="E48" s="45"/>
      <c r="F48" s="45"/>
      <c r="G48" s="64" t="str">
        <f>G6</f>
        <v>พ.ศ. 2559</v>
      </c>
      <c r="H48" s="45"/>
      <c r="I48" s="64" t="str">
        <f>I6</f>
        <v>พ.ศ. 2558</v>
      </c>
      <c r="J48" s="8"/>
      <c r="K48" s="64" t="str">
        <f>K6</f>
        <v>พ.ศ. 2559</v>
      </c>
      <c r="L48" s="45"/>
      <c r="M48" s="64" t="str">
        <f>M6</f>
        <v>พ.ศ. 2558</v>
      </c>
    </row>
    <row r="49" spans="1:13" ht="20.100000000000001" customHeight="1" x14ac:dyDescent="0.25">
      <c r="E49" s="176" t="s">
        <v>5</v>
      </c>
      <c r="F49" s="9"/>
      <c r="G49" s="14" t="str">
        <f>G7</f>
        <v>บาท</v>
      </c>
      <c r="H49" s="10"/>
      <c r="I49" s="14" t="str">
        <f>I7</f>
        <v>บาท</v>
      </c>
      <c r="J49" s="10"/>
      <c r="K49" s="14" t="str">
        <f>K7</f>
        <v>บาท</v>
      </c>
      <c r="L49" s="10"/>
      <c r="M49" s="14" t="str">
        <f>M7</f>
        <v>บาท</v>
      </c>
    </row>
    <row r="50" spans="1:13" ht="8.1" customHeight="1" x14ac:dyDescent="0.25">
      <c r="A50" s="65"/>
      <c r="B50" s="65"/>
      <c r="C50" s="65"/>
      <c r="D50" s="65"/>
      <c r="E50" s="66"/>
      <c r="F50" s="66"/>
      <c r="G50" s="67"/>
      <c r="H50" s="67"/>
      <c r="I50" s="67"/>
      <c r="J50" s="67"/>
      <c r="K50" s="67"/>
      <c r="L50" s="67"/>
      <c r="M50" s="67"/>
    </row>
    <row r="51" spans="1:13" ht="20.100000000000001" customHeight="1" x14ac:dyDescent="0.4">
      <c r="A51" s="3"/>
      <c r="B51" s="54" t="s">
        <v>88</v>
      </c>
      <c r="C51" s="54"/>
      <c r="D51" s="50"/>
      <c r="E51" s="47"/>
      <c r="F51" s="47"/>
      <c r="G51" s="21"/>
      <c r="H51" s="21"/>
      <c r="I51" s="21"/>
      <c r="J51" s="47"/>
      <c r="K51" s="21"/>
      <c r="L51" s="21"/>
      <c r="M51" s="21"/>
    </row>
    <row r="52" spans="1:13" ht="20.100000000000001" customHeight="1" x14ac:dyDescent="0.4">
      <c r="A52" s="46"/>
      <c r="B52" s="54"/>
      <c r="C52" s="54" t="s">
        <v>89</v>
      </c>
      <c r="D52" s="50"/>
      <c r="E52" s="47"/>
      <c r="F52" s="47"/>
      <c r="G52" s="49"/>
      <c r="H52" s="49"/>
      <c r="I52" s="49"/>
      <c r="J52" s="49"/>
      <c r="K52" s="49"/>
      <c r="L52" s="49"/>
      <c r="M52" s="49"/>
    </row>
    <row r="53" spans="1:13" ht="20.100000000000001" customHeight="1" x14ac:dyDescent="0.25">
      <c r="A53" s="3"/>
      <c r="B53" s="54"/>
      <c r="C53" s="54" t="s">
        <v>90</v>
      </c>
      <c r="D53" s="46"/>
      <c r="E53" s="47"/>
      <c r="F53" s="47"/>
      <c r="G53" s="21">
        <v>-80862714</v>
      </c>
      <c r="H53" s="21"/>
      <c r="I53" s="21">
        <v>147660883</v>
      </c>
      <c r="J53" s="47"/>
      <c r="K53" s="21">
        <v>-79614842</v>
      </c>
      <c r="L53" s="21"/>
      <c r="M53" s="21">
        <v>146588330</v>
      </c>
    </row>
    <row r="54" spans="1:13" ht="20.100000000000001" customHeight="1" x14ac:dyDescent="0.25">
      <c r="A54" s="3"/>
      <c r="B54" s="54"/>
      <c r="C54" s="54" t="s">
        <v>243</v>
      </c>
      <c r="D54" s="46"/>
      <c r="E54" s="47"/>
      <c r="F54" s="47"/>
      <c r="G54" s="21">
        <f>-19124852-G56</f>
        <v>-9691145</v>
      </c>
      <c r="H54" s="21"/>
      <c r="I54" s="21">
        <v>-5735832</v>
      </c>
      <c r="J54" s="47"/>
      <c r="K54" s="21">
        <v>0</v>
      </c>
      <c r="L54" s="21"/>
      <c r="M54" s="21">
        <v>0</v>
      </c>
    </row>
    <row r="55" spans="1:13" ht="20.100000000000001" customHeight="1" x14ac:dyDescent="0.25">
      <c r="A55" s="3"/>
      <c r="B55" s="54"/>
      <c r="C55" s="54" t="s">
        <v>266</v>
      </c>
      <c r="D55" s="46"/>
      <c r="E55" s="47"/>
      <c r="F55" s="47"/>
      <c r="G55" s="21"/>
      <c r="H55" s="21"/>
      <c r="I55" s="21"/>
      <c r="J55" s="47"/>
      <c r="K55" s="21"/>
      <c r="L55" s="21"/>
      <c r="M55" s="21"/>
    </row>
    <row r="56" spans="1:13" ht="20.100000000000001" customHeight="1" x14ac:dyDescent="0.25">
      <c r="A56" s="3"/>
      <c r="B56" s="54"/>
      <c r="C56" s="54"/>
      <c r="D56" s="46" t="s">
        <v>223</v>
      </c>
      <c r="E56" s="47"/>
      <c r="F56" s="47"/>
      <c r="G56" s="21">
        <v>-9433707</v>
      </c>
      <c r="H56" s="21"/>
      <c r="I56" s="21">
        <v>0</v>
      </c>
      <c r="J56" s="47"/>
      <c r="K56" s="21">
        <v>0</v>
      </c>
      <c r="L56" s="21"/>
      <c r="M56" s="21">
        <v>0</v>
      </c>
    </row>
    <row r="57" spans="1:13" ht="20.100000000000001" customHeight="1" x14ac:dyDescent="0.25">
      <c r="A57" s="52"/>
      <c r="B57" s="52"/>
      <c r="C57" s="46" t="s">
        <v>262</v>
      </c>
      <c r="D57" s="52"/>
      <c r="E57" s="47"/>
      <c r="F57" s="47"/>
      <c r="G57" s="21"/>
      <c r="H57" s="21"/>
      <c r="I57" s="21"/>
      <c r="J57" s="47"/>
      <c r="K57" s="21"/>
      <c r="L57" s="21"/>
      <c r="M57" s="21"/>
    </row>
    <row r="58" spans="1:13" ht="20.100000000000001" customHeight="1" x14ac:dyDescent="0.25">
      <c r="A58" s="52"/>
      <c r="B58" s="52"/>
      <c r="C58" s="3"/>
      <c r="D58" s="46" t="s">
        <v>94</v>
      </c>
      <c r="E58" s="37">
        <v>35</v>
      </c>
      <c r="F58" s="47"/>
      <c r="G58" s="7">
        <v>16172874</v>
      </c>
      <c r="H58" s="21"/>
      <c r="I58" s="7">
        <v>-29532177</v>
      </c>
      <c r="J58" s="47"/>
      <c r="K58" s="7">
        <v>15922968</v>
      </c>
      <c r="L58" s="21"/>
      <c r="M58" s="7">
        <v>-29317666</v>
      </c>
    </row>
    <row r="59" spans="1:13" ht="8.1" customHeight="1" x14ac:dyDescent="0.25">
      <c r="A59" s="46"/>
      <c r="B59" s="46"/>
      <c r="C59" s="46"/>
      <c r="D59" s="46"/>
      <c r="E59" s="47"/>
      <c r="F59" s="47"/>
      <c r="G59" s="21"/>
      <c r="H59" s="21"/>
      <c r="I59" s="21"/>
      <c r="J59" s="47"/>
      <c r="K59" s="21"/>
      <c r="L59" s="21"/>
      <c r="M59" s="21"/>
    </row>
    <row r="60" spans="1:13" s="54" customFormat="1" ht="20.100000000000001" customHeight="1" x14ac:dyDescent="0.25">
      <c r="B60" s="54" t="s">
        <v>93</v>
      </c>
      <c r="E60" s="55"/>
      <c r="F60" s="56"/>
      <c r="G60" s="57"/>
      <c r="H60" s="56"/>
      <c r="I60" s="57"/>
      <c r="J60" s="56"/>
      <c r="K60" s="57"/>
      <c r="L60" s="56"/>
      <c r="M60" s="57"/>
    </row>
    <row r="61" spans="1:13" s="54" customFormat="1" ht="20.100000000000001" customHeight="1" x14ac:dyDescent="0.25">
      <c r="C61" s="54" t="s">
        <v>94</v>
      </c>
      <c r="E61" s="55"/>
      <c r="G61" s="58">
        <f>SUM(G53:G59)</f>
        <v>-83814692</v>
      </c>
      <c r="I61" s="58">
        <f>SUM(I53:I58)</f>
        <v>112392874</v>
      </c>
      <c r="J61" s="56"/>
      <c r="K61" s="58">
        <f>SUM(K53:K59)</f>
        <v>-63691874</v>
      </c>
      <c r="M61" s="58">
        <f>SUM(M53:M59)</f>
        <v>117270664</v>
      </c>
    </row>
    <row r="62" spans="1:13" s="54" customFormat="1" ht="8.1" customHeight="1" x14ac:dyDescent="0.25">
      <c r="E62" s="48"/>
      <c r="G62" s="59"/>
      <c r="I62" s="59"/>
      <c r="J62" s="56"/>
      <c r="K62" s="59"/>
      <c r="M62" s="59"/>
    </row>
    <row r="63" spans="1:13" ht="20.100000000000001" customHeight="1" x14ac:dyDescent="0.25">
      <c r="A63" s="60" t="s">
        <v>267</v>
      </c>
      <c r="B63" s="52"/>
      <c r="C63" s="52"/>
      <c r="D63" s="52"/>
      <c r="E63" s="47"/>
      <c r="F63" s="47"/>
      <c r="G63" s="7">
        <f>SUM(G36,G61)</f>
        <v>-73645686</v>
      </c>
      <c r="H63" s="21"/>
      <c r="I63" s="7">
        <f>SUM(I36,I61)</f>
        <v>108005351</v>
      </c>
      <c r="J63" s="47"/>
      <c r="K63" s="7">
        <f>SUM(K36,K61)</f>
        <v>-65886384</v>
      </c>
      <c r="L63" s="21"/>
      <c r="M63" s="7">
        <f>SUM(M36,M61)</f>
        <v>112883141</v>
      </c>
    </row>
    <row r="64" spans="1:13" ht="20.100000000000001" customHeight="1" x14ac:dyDescent="0.25">
      <c r="A64" s="52"/>
      <c r="B64" s="52"/>
      <c r="C64" s="52"/>
      <c r="D64" s="52"/>
      <c r="E64" s="47"/>
      <c r="F64" s="47"/>
      <c r="G64" s="21"/>
      <c r="H64" s="21"/>
      <c r="I64" s="21"/>
      <c r="J64" s="47"/>
      <c r="K64" s="21"/>
      <c r="L64" s="21"/>
      <c r="M64" s="21"/>
    </row>
    <row r="65" spans="1:13" ht="20.100000000000001" customHeight="1" thickBot="1" x14ac:dyDescent="0.3">
      <c r="A65" s="52" t="s">
        <v>209</v>
      </c>
      <c r="B65" s="52"/>
      <c r="C65" s="52"/>
      <c r="D65" s="52"/>
      <c r="E65" s="47"/>
      <c r="F65" s="47"/>
      <c r="G65" s="26">
        <f>SUM(G26,G63)</f>
        <v>3096621018</v>
      </c>
      <c r="H65" s="21"/>
      <c r="I65" s="26">
        <f>SUM(I26,I63)</f>
        <v>2274904403</v>
      </c>
      <c r="J65" s="47"/>
      <c r="K65" s="26">
        <f>SUM(K26,K63)</f>
        <v>519754825</v>
      </c>
      <c r="L65" s="21"/>
      <c r="M65" s="26">
        <f>SUM(M26,M63)</f>
        <v>715829594</v>
      </c>
    </row>
    <row r="66" spans="1:13" ht="20.100000000000001" customHeight="1" thickTop="1" x14ac:dyDescent="0.25">
      <c r="A66" s="52"/>
      <c r="B66" s="52"/>
      <c r="C66" s="52"/>
      <c r="D66" s="52"/>
      <c r="E66" s="47"/>
      <c r="F66" s="47"/>
      <c r="G66" s="21"/>
      <c r="H66" s="21"/>
      <c r="I66" s="21"/>
      <c r="J66" s="47"/>
      <c r="K66" s="21"/>
      <c r="L66" s="21"/>
      <c r="M66" s="21"/>
    </row>
    <row r="67" spans="1:13" s="1" customFormat="1" ht="20.100000000000001" customHeight="1" x14ac:dyDescent="0.25">
      <c r="A67" s="2" t="s">
        <v>252</v>
      </c>
      <c r="B67" s="2"/>
      <c r="C67" s="2"/>
      <c r="D67" s="2"/>
      <c r="E67" s="48"/>
      <c r="F67" s="68"/>
      <c r="G67" s="8"/>
      <c r="H67" s="8"/>
      <c r="I67" s="69"/>
      <c r="J67" s="68"/>
      <c r="K67" s="8"/>
      <c r="L67" s="8"/>
      <c r="M67" s="69"/>
    </row>
    <row r="68" spans="1:13" s="1" customFormat="1" ht="20.100000000000001" customHeight="1" x14ac:dyDescent="0.25">
      <c r="A68" s="46"/>
      <c r="B68" s="46" t="s">
        <v>95</v>
      </c>
      <c r="C68" s="46"/>
      <c r="D68" s="46"/>
      <c r="E68" s="48"/>
      <c r="F68" s="68"/>
      <c r="G68" s="21">
        <v>2898155661</v>
      </c>
      <c r="H68" s="21"/>
      <c r="I68" s="21">
        <v>1953730053</v>
      </c>
      <c r="J68" s="21"/>
      <c r="K68" s="21">
        <v>585641209</v>
      </c>
      <c r="L68" s="21"/>
      <c r="M68" s="21">
        <v>602946453</v>
      </c>
    </row>
    <row r="69" spans="1:13" s="1" customFormat="1" ht="20.100000000000001" customHeight="1" x14ac:dyDescent="0.25">
      <c r="A69" s="46"/>
      <c r="B69" s="46" t="s">
        <v>96</v>
      </c>
      <c r="C69" s="46"/>
      <c r="D69" s="46"/>
      <c r="E69" s="48"/>
      <c r="F69" s="68"/>
      <c r="G69" s="7">
        <v>272111043</v>
      </c>
      <c r="H69" s="49"/>
      <c r="I69" s="7">
        <v>213168999</v>
      </c>
      <c r="J69" s="68"/>
      <c r="K69" s="7">
        <v>0</v>
      </c>
      <c r="L69" s="49"/>
      <c r="M69" s="7">
        <v>0</v>
      </c>
    </row>
    <row r="70" spans="1:13" ht="8.1" customHeight="1" x14ac:dyDescent="0.25">
      <c r="A70" s="52"/>
      <c r="B70" s="52"/>
      <c r="C70" s="52"/>
      <c r="D70" s="52"/>
      <c r="E70" s="48"/>
      <c r="F70" s="47"/>
      <c r="G70" s="21"/>
      <c r="H70" s="21"/>
      <c r="I70" s="21"/>
      <c r="J70" s="47"/>
      <c r="K70" s="21"/>
      <c r="L70" s="21"/>
      <c r="M70" s="21"/>
    </row>
    <row r="71" spans="1:13" s="1" customFormat="1" ht="20.100000000000001" customHeight="1" thickBot="1" x14ac:dyDescent="0.3">
      <c r="A71" s="52" t="str">
        <f>A26</f>
        <v>กำไรสำหรับปี</v>
      </c>
      <c r="B71" s="52"/>
      <c r="C71" s="52"/>
      <c r="D71" s="52"/>
      <c r="E71" s="48"/>
      <c r="F71" s="68"/>
      <c r="G71" s="26">
        <f>SUM(G68:G70)</f>
        <v>3170266704</v>
      </c>
      <c r="H71" s="21"/>
      <c r="I71" s="26">
        <f>SUM(I68:I70)</f>
        <v>2166899052</v>
      </c>
      <c r="J71" s="68"/>
      <c r="K71" s="26">
        <f>SUM(K68:K70)</f>
        <v>585641209</v>
      </c>
      <c r="L71" s="21"/>
      <c r="M71" s="26">
        <f>SUM(M68:M70)</f>
        <v>602946453</v>
      </c>
    </row>
    <row r="72" spans="1:13" s="1" customFormat="1" ht="20.100000000000001" customHeight="1" thickTop="1" x14ac:dyDescent="0.25">
      <c r="A72" s="70"/>
      <c r="B72" s="70"/>
      <c r="C72" s="70"/>
      <c r="D72" s="70"/>
      <c r="E72" s="48"/>
      <c r="F72" s="68"/>
      <c r="G72" s="8"/>
      <c r="H72" s="8"/>
      <c r="I72" s="21"/>
      <c r="J72" s="21"/>
      <c r="K72" s="21"/>
      <c r="L72" s="21"/>
      <c r="M72" s="21"/>
    </row>
    <row r="73" spans="1:13" ht="20.100000000000001" customHeight="1" x14ac:dyDescent="0.25">
      <c r="A73" s="2" t="s">
        <v>253</v>
      </c>
      <c r="B73" s="2"/>
      <c r="C73" s="2"/>
      <c r="D73" s="2"/>
      <c r="E73" s="48"/>
      <c r="F73" s="47"/>
      <c r="G73" s="21"/>
      <c r="H73" s="21"/>
      <c r="I73" s="21"/>
      <c r="J73" s="21"/>
      <c r="K73" s="21"/>
      <c r="L73" s="21"/>
      <c r="M73" s="21"/>
    </row>
    <row r="74" spans="1:13" ht="20.100000000000001" customHeight="1" x14ac:dyDescent="0.25">
      <c r="A74" s="46"/>
      <c r="B74" s="46" t="s">
        <v>95</v>
      </c>
      <c r="C74" s="46"/>
      <c r="D74" s="46"/>
      <c r="E74" s="48"/>
      <c r="F74" s="47"/>
      <c r="G74" s="21">
        <v>2824369469</v>
      </c>
      <c r="H74" s="21"/>
      <c r="I74" s="21">
        <v>2061735404</v>
      </c>
      <c r="J74" s="47"/>
      <c r="K74" s="21">
        <v>519754825</v>
      </c>
      <c r="L74" s="21"/>
      <c r="M74" s="21">
        <v>715829594</v>
      </c>
    </row>
    <row r="75" spans="1:13" ht="20.100000000000001" customHeight="1" x14ac:dyDescent="0.25">
      <c r="A75" s="46"/>
      <c r="B75" s="46" t="s">
        <v>96</v>
      </c>
      <c r="C75" s="46"/>
      <c r="D75" s="46"/>
      <c r="E75" s="48"/>
      <c r="F75" s="47"/>
      <c r="G75" s="7">
        <v>272251549</v>
      </c>
      <c r="H75" s="49"/>
      <c r="I75" s="7">
        <v>213168999</v>
      </c>
      <c r="J75" s="47"/>
      <c r="K75" s="7">
        <v>0</v>
      </c>
      <c r="L75" s="49"/>
      <c r="M75" s="7">
        <v>0</v>
      </c>
    </row>
    <row r="76" spans="1:13" ht="8.1" customHeight="1" x14ac:dyDescent="0.25">
      <c r="A76" s="52"/>
      <c r="B76" s="52"/>
      <c r="C76" s="52"/>
      <c r="D76" s="52"/>
      <c r="E76" s="48"/>
      <c r="F76" s="47"/>
      <c r="G76" s="21"/>
      <c r="H76" s="21"/>
      <c r="I76" s="21"/>
      <c r="J76" s="47"/>
      <c r="K76" s="21"/>
      <c r="L76" s="21"/>
      <c r="M76" s="21"/>
    </row>
    <row r="77" spans="1:13" ht="20.100000000000001" customHeight="1" thickBot="1" x14ac:dyDescent="0.3">
      <c r="A77" s="52" t="str">
        <f>A65</f>
        <v>กำไรเบ็ดเสร็จรวมสำหรับปี</v>
      </c>
      <c r="B77" s="52"/>
      <c r="C77" s="52"/>
      <c r="D77" s="52"/>
      <c r="E77" s="48"/>
      <c r="F77" s="47"/>
      <c r="G77" s="26">
        <f>SUM(G74:G76)</f>
        <v>3096621018</v>
      </c>
      <c r="H77" s="21"/>
      <c r="I77" s="26">
        <f>SUM(I74:I76)</f>
        <v>2274904403</v>
      </c>
      <c r="J77" s="47"/>
      <c r="K77" s="26">
        <f>SUM(K74:K76)</f>
        <v>519754825</v>
      </c>
      <c r="L77" s="21"/>
      <c r="M77" s="26">
        <f>SUM(M74:M76)</f>
        <v>715829594</v>
      </c>
    </row>
    <row r="78" spans="1:13" s="1" customFormat="1" ht="8.1" customHeight="1" thickTop="1" x14ac:dyDescent="0.25">
      <c r="A78" s="70"/>
      <c r="B78" s="70"/>
      <c r="C78" s="70"/>
      <c r="D78" s="70"/>
      <c r="E78" s="48"/>
      <c r="F78" s="68"/>
      <c r="G78" s="8"/>
      <c r="H78" s="8"/>
      <c r="I78" s="69"/>
      <c r="J78" s="68"/>
      <c r="K78" s="8"/>
      <c r="L78" s="8"/>
      <c r="M78" s="69"/>
    </row>
    <row r="79" spans="1:13" ht="20.100000000000001" customHeight="1" x14ac:dyDescent="0.25">
      <c r="A79" s="2" t="s">
        <v>254</v>
      </c>
      <c r="B79" s="2"/>
      <c r="C79" s="2"/>
      <c r="D79" s="2"/>
      <c r="E79" s="20">
        <f>E58+1</f>
        <v>36</v>
      </c>
      <c r="F79" s="47"/>
      <c r="G79" s="21"/>
      <c r="H79" s="21"/>
      <c r="I79" s="21"/>
      <c r="J79" s="47"/>
      <c r="K79" s="21"/>
      <c r="L79" s="21"/>
      <c r="M79" s="21"/>
    </row>
    <row r="80" spans="1:13" s="1" customFormat="1" ht="20.100000000000001" customHeight="1" thickBot="1" x14ac:dyDescent="0.3">
      <c r="A80" s="46"/>
      <c r="B80" s="46" t="s">
        <v>255</v>
      </c>
      <c r="C80" s="46"/>
      <c r="D80" s="46"/>
      <c r="E80" s="48"/>
      <c r="F80" s="68"/>
      <c r="G80" s="71">
        <v>0.2024</v>
      </c>
      <c r="H80" s="72"/>
      <c r="I80" s="71">
        <v>0.15590000000000001</v>
      </c>
      <c r="J80" s="73"/>
      <c r="K80" s="71">
        <v>4.0889802187417695E-2</v>
      </c>
      <c r="L80" s="72"/>
      <c r="M80" s="71">
        <v>4.8099999999999997E-2</v>
      </c>
    </row>
    <row r="81" spans="1:13" s="1" customFormat="1" ht="8.1" customHeight="1" thickTop="1" x14ac:dyDescent="0.25">
      <c r="A81" s="46"/>
      <c r="B81" s="46"/>
      <c r="C81" s="46"/>
      <c r="D81" s="46"/>
      <c r="E81" s="48"/>
      <c r="F81" s="68"/>
      <c r="G81" s="74"/>
      <c r="H81" s="72"/>
      <c r="I81" s="74"/>
      <c r="J81" s="73"/>
      <c r="K81" s="74"/>
      <c r="L81" s="72"/>
      <c r="M81" s="74"/>
    </row>
    <row r="82" spans="1:13" s="1" customFormat="1" ht="20.100000000000001" customHeight="1" thickBot="1" x14ac:dyDescent="0.3">
      <c r="A82" s="46"/>
      <c r="B82" s="46" t="s">
        <v>256</v>
      </c>
      <c r="C82" s="46"/>
      <c r="D82" s="46"/>
      <c r="E82" s="48"/>
      <c r="F82" s="68"/>
      <c r="G82" s="71">
        <v>0.2024</v>
      </c>
      <c r="H82" s="72"/>
      <c r="I82" s="71">
        <v>0.15570000000000001</v>
      </c>
      <c r="J82" s="73"/>
      <c r="K82" s="71">
        <v>4.0889802187417695E-2</v>
      </c>
      <c r="L82" s="72"/>
      <c r="M82" s="71">
        <v>4.8000000000000001E-2</v>
      </c>
    </row>
    <row r="83" spans="1:13" s="1" customFormat="1" ht="20.100000000000001" customHeight="1" thickTop="1" x14ac:dyDescent="0.25">
      <c r="A83" s="46"/>
      <c r="B83" s="46"/>
      <c r="C83" s="46"/>
      <c r="D83" s="46"/>
      <c r="E83" s="48"/>
      <c r="F83" s="68"/>
      <c r="G83" s="75"/>
      <c r="H83" s="8"/>
      <c r="I83" s="76"/>
      <c r="J83" s="68"/>
      <c r="K83" s="75"/>
      <c r="L83" s="8"/>
      <c r="M83" s="76"/>
    </row>
    <row r="84" spans="1:13" s="1" customFormat="1" ht="20.100000000000001" customHeight="1" x14ac:dyDescent="0.25">
      <c r="A84" s="46"/>
      <c r="B84" s="46"/>
      <c r="C84" s="46"/>
      <c r="D84" s="46"/>
      <c r="E84" s="48"/>
      <c r="F84" s="68"/>
      <c r="G84" s="75"/>
      <c r="H84" s="8"/>
      <c r="I84" s="76"/>
      <c r="J84" s="68"/>
      <c r="K84" s="75"/>
      <c r="L84" s="8"/>
      <c r="M84" s="76"/>
    </row>
    <row r="85" spans="1:13" s="1" customFormat="1" ht="6" customHeight="1" x14ac:dyDescent="0.25">
      <c r="A85" s="46"/>
      <c r="B85" s="46"/>
      <c r="C85" s="46"/>
      <c r="D85" s="46"/>
      <c r="E85" s="48"/>
      <c r="F85" s="68"/>
      <c r="G85" s="75"/>
      <c r="H85" s="8"/>
      <c r="I85" s="76"/>
      <c r="J85" s="68"/>
      <c r="K85" s="75"/>
      <c r="L85" s="8"/>
      <c r="M85" s="76"/>
    </row>
    <row r="86" spans="1:13" x14ac:dyDescent="0.25">
      <c r="A86" s="61" t="str">
        <f>A42</f>
        <v>หมายเหตุประกอบงบการเงินเป็นส่วนหนึ่งของงบการเงินนี้</v>
      </c>
      <c r="B86" s="61"/>
      <c r="C86" s="61"/>
      <c r="D86" s="61"/>
      <c r="E86" s="62"/>
      <c r="F86" s="62"/>
      <c r="G86" s="63"/>
      <c r="H86" s="63"/>
      <c r="I86" s="63"/>
      <c r="J86" s="63"/>
      <c r="K86" s="63"/>
      <c r="L86" s="63"/>
      <c r="M86" s="63"/>
    </row>
  </sheetData>
  <mergeCells count="4">
    <mergeCell ref="G5:I5"/>
    <mergeCell ref="K5:M5"/>
    <mergeCell ref="G47:I47"/>
    <mergeCell ref="K47:M47"/>
  </mergeCells>
  <pageMargins left="0.8" right="0.5" top="0.5" bottom="0.6" header="0.49" footer="0.4"/>
  <pageSetup paperSize="9" firstPageNumber="12" orientation="portrait" useFirstPageNumber="1" horizontalDpi="1200" verticalDpi="1200" r:id="rId1"/>
  <headerFooter>
    <oddFooter>&amp;R&amp;"Angsana New,Regular"&amp;12&amp;P</oddFooter>
  </headerFooter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8"/>
  <sheetViews>
    <sheetView zoomScaleNormal="100" zoomScaleSheetLayoutView="100" workbookViewId="0">
      <selection activeCell="D8" sqref="D8"/>
    </sheetView>
  </sheetViews>
  <sheetFormatPr defaultColWidth="9.140625" defaultRowHeight="18" x14ac:dyDescent="0.25"/>
  <cols>
    <col min="1" max="3" width="1.42578125" style="82" customWidth="1"/>
    <col min="4" max="4" width="24" style="82" customWidth="1"/>
    <col min="5" max="5" width="6.7109375" style="82" customWidth="1"/>
    <col min="6" max="6" width="0.85546875" style="82" customWidth="1"/>
    <col min="7" max="7" width="9.7109375" style="81" customWidth="1"/>
    <col min="8" max="8" width="0.85546875" style="81" customWidth="1"/>
    <col min="9" max="9" width="11.140625" style="81" customWidth="1"/>
    <col min="10" max="10" width="0.85546875" style="81" customWidth="1"/>
    <col min="11" max="11" width="9.7109375" style="81" customWidth="1"/>
    <col min="12" max="12" width="0.85546875" style="81" customWidth="1"/>
    <col min="13" max="13" width="10.7109375" style="113" customWidth="1"/>
    <col min="14" max="14" width="0.85546875" style="81" customWidth="1"/>
    <col min="15" max="15" width="9.7109375" style="113" customWidth="1"/>
    <col min="16" max="16" width="0.85546875" style="81" customWidth="1"/>
    <col min="17" max="17" width="10.7109375" style="113" customWidth="1"/>
    <col min="18" max="18" width="0.85546875" style="80" customWidth="1"/>
    <col min="19" max="19" width="9.7109375" style="81" customWidth="1"/>
    <col min="20" max="20" width="0.85546875" style="80" customWidth="1"/>
    <col min="21" max="21" width="9.7109375" style="81" customWidth="1"/>
    <col min="22" max="22" width="0.85546875" style="81" customWidth="1"/>
    <col min="23" max="23" width="10.7109375" style="81" customWidth="1"/>
    <col min="24" max="24" width="0.85546875" style="81" customWidth="1"/>
    <col min="25" max="25" width="10.7109375" style="81" customWidth="1"/>
    <col min="26" max="26" width="0.85546875" style="81" customWidth="1"/>
    <col min="27" max="27" width="10.7109375" style="81" customWidth="1"/>
    <col min="28" max="28" width="0.85546875" style="81" customWidth="1"/>
    <col min="29" max="29" width="10.7109375" style="81" customWidth="1"/>
    <col min="30" max="30" width="0.85546875" style="81" customWidth="1"/>
    <col min="31" max="31" width="10.85546875" style="81" bestFit="1" customWidth="1"/>
    <col min="32" max="32" width="0.85546875" style="81" customWidth="1"/>
    <col min="33" max="33" width="11" style="81" bestFit="1" customWidth="1"/>
    <col min="34" max="16384" width="9.140625" style="82"/>
  </cols>
  <sheetData>
    <row r="1" spans="1:33" ht="15.95" customHeight="1" x14ac:dyDescent="0.25">
      <c r="A1" s="79" t="str">
        <f>'9-11'!A1</f>
        <v>บริษัท ดับบลิวเอชเอ คอร์ปอเรชั่น จำกัด (มหาชน)</v>
      </c>
      <c r="B1" s="79"/>
      <c r="C1" s="79"/>
      <c r="D1" s="79"/>
      <c r="E1" s="79"/>
      <c r="F1" s="79"/>
      <c r="G1" s="80"/>
      <c r="H1" s="80"/>
      <c r="I1" s="80"/>
      <c r="J1" s="80"/>
      <c r="K1" s="80"/>
      <c r="L1" s="80"/>
      <c r="M1" s="36"/>
      <c r="N1" s="80"/>
      <c r="O1" s="36"/>
      <c r="P1" s="80"/>
      <c r="Q1" s="36"/>
    </row>
    <row r="2" spans="1:33" ht="15.95" customHeight="1" x14ac:dyDescent="0.25">
      <c r="A2" s="79" t="s">
        <v>238</v>
      </c>
      <c r="B2" s="79"/>
      <c r="C2" s="79"/>
      <c r="D2" s="79"/>
      <c r="E2" s="79"/>
      <c r="F2" s="79"/>
      <c r="G2" s="80"/>
      <c r="H2" s="80"/>
      <c r="I2" s="80"/>
      <c r="J2" s="80"/>
      <c r="K2" s="80"/>
      <c r="L2" s="80"/>
      <c r="M2" s="36"/>
      <c r="N2" s="80"/>
      <c r="O2" s="36"/>
      <c r="P2" s="80"/>
      <c r="Q2" s="36"/>
    </row>
    <row r="3" spans="1:33" ht="15.95" customHeight="1" x14ac:dyDescent="0.25">
      <c r="A3" s="83" t="str">
        <f>'12-13'!A3</f>
        <v>สำหรับปีสิ้นสุดวันที่ 31 ธันวาคม พ.ศ. 2559</v>
      </c>
      <c r="B3" s="83"/>
      <c r="C3" s="83"/>
      <c r="D3" s="83"/>
      <c r="E3" s="83"/>
      <c r="F3" s="83"/>
      <c r="G3" s="38"/>
      <c r="H3" s="38"/>
      <c r="I3" s="38"/>
      <c r="J3" s="84"/>
      <c r="K3" s="84"/>
      <c r="L3" s="84"/>
      <c r="M3" s="38"/>
      <c r="N3" s="84"/>
      <c r="O3" s="38"/>
      <c r="P3" s="84"/>
      <c r="Q3" s="38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</row>
    <row r="4" spans="1:33" ht="15.95" customHeight="1" x14ac:dyDescent="0.25">
      <c r="A4" s="166"/>
      <c r="B4" s="166"/>
      <c r="C4" s="166"/>
      <c r="D4" s="166"/>
      <c r="E4" s="166"/>
      <c r="F4" s="166"/>
      <c r="G4" s="80"/>
      <c r="H4" s="80"/>
      <c r="I4" s="80"/>
      <c r="J4" s="80"/>
      <c r="K4" s="80"/>
      <c r="L4" s="80"/>
      <c r="M4" s="36"/>
      <c r="N4" s="80"/>
      <c r="O4" s="36"/>
      <c r="P4" s="80"/>
      <c r="Q4" s="36"/>
    </row>
    <row r="5" spans="1:33" s="93" customFormat="1" ht="15.95" customHeight="1" x14ac:dyDescent="0.25">
      <c r="A5" s="97"/>
      <c r="B5" s="97"/>
      <c r="C5" s="97"/>
      <c r="D5" s="97"/>
      <c r="E5" s="90"/>
      <c r="F5" s="90"/>
      <c r="G5" s="180" t="str">
        <f>'9-11'!G5:I5</f>
        <v>งบการเงินรวม</v>
      </c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</row>
    <row r="6" spans="1:33" s="93" customFormat="1" ht="15.95" customHeight="1" x14ac:dyDescent="0.25">
      <c r="A6" s="97"/>
      <c r="B6" s="97"/>
      <c r="C6" s="97"/>
      <c r="D6" s="97"/>
      <c r="E6" s="90"/>
      <c r="F6" s="90"/>
      <c r="G6" s="181" t="s">
        <v>239</v>
      </c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67"/>
      <c r="AE6" s="167"/>
      <c r="AF6" s="167"/>
      <c r="AG6" s="167"/>
    </row>
    <row r="7" spans="1:33" s="93" customFormat="1" ht="15.95" customHeight="1" x14ac:dyDescent="0.25">
      <c r="A7" s="97"/>
      <c r="B7" s="97"/>
      <c r="C7" s="97"/>
      <c r="D7" s="97"/>
      <c r="E7" s="168"/>
      <c r="F7" s="168"/>
      <c r="G7" s="80"/>
      <c r="H7" s="80"/>
      <c r="I7" s="80"/>
      <c r="J7" s="80"/>
      <c r="R7" s="95"/>
      <c r="S7" s="181" t="s">
        <v>235</v>
      </c>
      <c r="T7" s="181"/>
      <c r="U7" s="181"/>
      <c r="V7" s="181"/>
      <c r="W7" s="181"/>
      <c r="X7" s="181"/>
      <c r="Y7" s="181"/>
      <c r="Z7" s="181"/>
      <c r="AA7" s="181"/>
      <c r="AB7" s="95"/>
      <c r="AC7" s="80"/>
      <c r="AD7" s="95"/>
      <c r="AE7" s="80"/>
      <c r="AF7" s="95"/>
      <c r="AG7" s="95"/>
    </row>
    <row r="8" spans="1:33" s="93" customFormat="1" ht="15.95" customHeight="1" x14ac:dyDescent="0.25">
      <c r="A8" s="97"/>
      <c r="B8" s="97"/>
      <c r="C8" s="97"/>
      <c r="D8" s="97"/>
      <c r="E8" s="168"/>
      <c r="F8" s="168"/>
      <c r="G8" s="95"/>
      <c r="H8" s="95"/>
      <c r="I8" s="80"/>
      <c r="J8" s="80"/>
      <c r="K8" s="80"/>
      <c r="L8" s="80"/>
      <c r="M8" s="100"/>
      <c r="N8" s="80"/>
      <c r="R8" s="95"/>
      <c r="S8" s="181" t="s">
        <v>87</v>
      </c>
      <c r="T8" s="181"/>
      <c r="U8" s="181"/>
      <c r="V8" s="181"/>
      <c r="W8" s="181"/>
      <c r="X8" s="181"/>
      <c r="Y8" s="181"/>
      <c r="AF8" s="95"/>
      <c r="AG8" s="95"/>
    </row>
    <row r="9" spans="1:33" s="93" customFormat="1" ht="15.95" customHeight="1" x14ac:dyDescent="0.25">
      <c r="A9" s="96"/>
      <c r="B9" s="96"/>
      <c r="C9" s="96"/>
      <c r="D9" s="96"/>
      <c r="E9" s="86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0"/>
      <c r="S9" s="87"/>
      <c r="T9" s="81"/>
      <c r="U9" s="87"/>
      <c r="V9" s="80"/>
      <c r="W9" s="98" t="s">
        <v>97</v>
      </c>
      <c r="X9" s="81"/>
      <c r="Z9" s="81"/>
      <c r="AA9" s="169" t="s">
        <v>98</v>
      </c>
      <c r="AB9" s="81"/>
      <c r="AC9" s="87"/>
      <c r="AD9" s="81"/>
      <c r="AE9" s="87"/>
      <c r="AF9" s="81"/>
      <c r="AG9" s="87"/>
    </row>
    <row r="10" spans="1:33" s="93" customFormat="1" ht="15.95" customHeight="1" x14ac:dyDescent="0.25">
      <c r="A10" s="96"/>
      <c r="B10" s="96"/>
      <c r="C10" s="96"/>
      <c r="D10" s="96"/>
      <c r="E10" s="86"/>
      <c r="F10" s="86"/>
      <c r="G10" s="87"/>
      <c r="H10" s="87"/>
      <c r="I10" s="87"/>
      <c r="J10" s="87"/>
      <c r="K10" s="87"/>
      <c r="L10" s="87"/>
      <c r="M10" s="87"/>
      <c r="N10" s="87"/>
      <c r="O10" s="182" t="s">
        <v>71</v>
      </c>
      <c r="P10" s="182"/>
      <c r="Q10" s="182"/>
      <c r="R10" s="80"/>
      <c r="S10" s="87"/>
      <c r="T10" s="81"/>
      <c r="U10" s="87"/>
      <c r="V10" s="80"/>
      <c r="W10" s="98" t="s">
        <v>99</v>
      </c>
      <c r="X10" s="81"/>
      <c r="Y10" s="169" t="s">
        <v>226</v>
      </c>
      <c r="Z10" s="81"/>
      <c r="AA10" s="169" t="s">
        <v>100</v>
      </c>
      <c r="AB10" s="81"/>
      <c r="AC10" s="87"/>
      <c r="AD10" s="81"/>
      <c r="AE10" s="87"/>
      <c r="AF10" s="81"/>
      <c r="AG10" s="87"/>
    </row>
    <row r="11" spans="1:33" s="93" customFormat="1" ht="15.95" customHeight="1" x14ac:dyDescent="0.25">
      <c r="A11" s="97"/>
      <c r="B11" s="97"/>
      <c r="C11" s="97"/>
      <c r="D11" s="97"/>
      <c r="E11" s="168"/>
      <c r="F11" s="168"/>
      <c r="G11" s="95"/>
      <c r="H11" s="95"/>
      <c r="I11" s="80"/>
      <c r="J11" s="80"/>
      <c r="K11" s="99" t="s">
        <v>101</v>
      </c>
      <c r="L11" s="80"/>
      <c r="M11" s="100"/>
      <c r="N11" s="80"/>
      <c r="O11" s="92" t="s">
        <v>102</v>
      </c>
      <c r="P11" s="101"/>
      <c r="Q11" s="101"/>
      <c r="R11" s="95"/>
      <c r="S11" s="102"/>
      <c r="T11" s="102"/>
      <c r="U11" s="102"/>
      <c r="V11" s="102"/>
      <c r="W11" s="98" t="s">
        <v>103</v>
      </c>
      <c r="X11" s="95"/>
      <c r="Y11" s="169" t="s">
        <v>227</v>
      </c>
      <c r="Z11" s="95"/>
      <c r="AA11" s="98" t="s">
        <v>104</v>
      </c>
      <c r="AB11" s="95"/>
      <c r="AC11" s="98" t="s">
        <v>241</v>
      </c>
      <c r="AD11" s="95"/>
      <c r="AE11" s="98" t="s">
        <v>104</v>
      </c>
      <c r="AF11" s="95"/>
      <c r="AG11" s="95"/>
    </row>
    <row r="12" spans="1:33" s="93" customFormat="1" ht="15.95" customHeight="1" x14ac:dyDescent="0.25">
      <c r="A12" s="97"/>
      <c r="B12" s="97"/>
      <c r="C12" s="97"/>
      <c r="D12" s="97"/>
      <c r="E12" s="91"/>
      <c r="F12" s="91"/>
      <c r="G12" s="99" t="s">
        <v>105</v>
      </c>
      <c r="H12" s="99"/>
      <c r="I12" s="95" t="s">
        <v>106</v>
      </c>
      <c r="J12" s="95"/>
      <c r="K12" s="95" t="s">
        <v>107</v>
      </c>
      <c r="L12" s="95"/>
      <c r="M12" s="95" t="s">
        <v>108</v>
      </c>
      <c r="N12" s="95"/>
      <c r="O12" s="95" t="s">
        <v>109</v>
      </c>
      <c r="P12" s="95"/>
      <c r="Q12" s="99"/>
      <c r="R12" s="95"/>
      <c r="S12" s="95" t="s">
        <v>110</v>
      </c>
      <c r="T12" s="95"/>
      <c r="U12" s="95" t="s">
        <v>111</v>
      </c>
      <c r="V12" s="95"/>
      <c r="W12" s="98" t="s">
        <v>112</v>
      </c>
      <c r="X12" s="95"/>
      <c r="Y12" s="98" t="s">
        <v>225</v>
      </c>
      <c r="Z12" s="95"/>
      <c r="AA12" s="98" t="s">
        <v>113</v>
      </c>
      <c r="AB12" s="95"/>
      <c r="AC12" s="98" t="s">
        <v>240</v>
      </c>
      <c r="AD12" s="95"/>
      <c r="AE12" s="98" t="s">
        <v>114</v>
      </c>
      <c r="AF12" s="95"/>
      <c r="AG12" s="95"/>
    </row>
    <row r="13" spans="1:33" s="93" customFormat="1" ht="15.95" customHeight="1" x14ac:dyDescent="0.25">
      <c r="A13" s="97"/>
      <c r="B13" s="97"/>
      <c r="C13" s="97"/>
      <c r="D13" s="97"/>
      <c r="E13" s="91"/>
      <c r="F13" s="91"/>
      <c r="G13" s="99" t="s">
        <v>115</v>
      </c>
      <c r="H13" s="99"/>
      <c r="I13" s="95" t="s">
        <v>116</v>
      </c>
      <c r="J13" s="95"/>
      <c r="K13" s="99" t="s">
        <v>117</v>
      </c>
      <c r="L13" s="95"/>
      <c r="M13" s="95" t="s">
        <v>118</v>
      </c>
      <c r="N13" s="95"/>
      <c r="O13" s="95" t="s">
        <v>119</v>
      </c>
      <c r="P13" s="95"/>
      <c r="Q13" s="99" t="s">
        <v>120</v>
      </c>
      <c r="R13" s="95"/>
      <c r="S13" s="95" t="s">
        <v>121</v>
      </c>
      <c r="T13" s="95"/>
      <c r="U13" s="95" t="s">
        <v>91</v>
      </c>
      <c r="V13" s="95"/>
      <c r="W13" s="98" t="s">
        <v>122</v>
      </c>
      <c r="X13" s="95"/>
      <c r="Y13" s="98" t="s">
        <v>224</v>
      </c>
      <c r="Z13" s="95"/>
      <c r="AA13" s="98" t="s">
        <v>123</v>
      </c>
      <c r="AB13" s="95"/>
      <c r="AC13" s="98" t="s">
        <v>224</v>
      </c>
      <c r="AD13" s="95"/>
      <c r="AE13" s="98" t="s">
        <v>124</v>
      </c>
      <c r="AF13" s="95"/>
      <c r="AG13" s="95" t="s">
        <v>125</v>
      </c>
    </row>
    <row r="14" spans="1:33" s="93" customFormat="1" ht="15.95" customHeight="1" x14ac:dyDescent="0.25">
      <c r="A14" s="97"/>
      <c r="B14" s="97"/>
      <c r="C14" s="97"/>
      <c r="D14" s="97"/>
      <c r="E14" s="177" t="s">
        <v>5</v>
      </c>
      <c r="F14" s="91"/>
      <c r="G14" s="103" t="str">
        <f>'9-11'!G8</f>
        <v>บาท</v>
      </c>
      <c r="H14" s="99"/>
      <c r="I14" s="103" t="str">
        <f>K14</f>
        <v>บาท</v>
      </c>
      <c r="J14" s="95"/>
      <c r="K14" s="103" t="str">
        <f>G14</f>
        <v>บาท</v>
      </c>
      <c r="L14" s="95"/>
      <c r="M14" s="103" t="str">
        <f>I14</f>
        <v>บาท</v>
      </c>
      <c r="N14" s="95"/>
      <c r="O14" s="103" t="str">
        <f>M14</f>
        <v>บาท</v>
      </c>
      <c r="P14" s="95"/>
      <c r="Q14" s="103" t="str">
        <f>O14</f>
        <v>บาท</v>
      </c>
      <c r="R14" s="95"/>
      <c r="S14" s="103" t="str">
        <f>U14</f>
        <v>บาท</v>
      </c>
      <c r="T14" s="95"/>
      <c r="U14" s="103" t="str">
        <f>Q14</f>
        <v>บาท</v>
      </c>
      <c r="V14" s="95"/>
      <c r="W14" s="103" t="str">
        <f>S14</f>
        <v>บาท</v>
      </c>
      <c r="X14" s="95"/>
      <c r="Y14" s="103" t="str">
        <f>S14</f>
        <v>บาท</v>
      </c>
      <c r="Z14" s="95"/>
      <c r="AA14" s="103" t="str">
        <f>U14</f>
        <v>บาท</v>
      </c>
      <c r="AB14" s="95"/>
      <c r="AC14" s="103" t="str">
        <f>W14</f>
        <v>บาท</v>
      </c>
      <c r="AD14" s="95"/>
      <c r="AE14" s="103" t="str">
        <f>AC14</f>
        <v>บาท</v>
      </c>
      <c r="AF14" s="95"/>
      <c r="AG14" s="103" t="str">
        <f>AE14</f>
        <v>บาท</v>
      </c>
    </row>
    <row r="15" spans="1:33" s="93" customFormat="1" ht="15.95" customHeight="1" x14ac:dyDescent="0.25">
      <c r="A15" s="97"/>
      <c r="B15" s="97"/>
      <c r="C15" s="97"/>
      <c r="D15" s="97"/>
      <c r="E15" s="86"/>
      <c r="F15" s="86"/>
      <c r="G15" s="87"/>
      <c r="H15" s="87"/>
      <c r="I15" s="88"/>
      <c r="J15" s="87"/>
      <c r="K15" s="87"/>
      <c r="L15" s="87"/>
      <c r="M15" s="87"/>
      <c r="N15" s="87"/>
      <c r="O15" s="88"/>
      <c r="P15" s="87"/>
      <c r="Q15" s="87"/>
      <c r="R15" s="80"/>
      <c r="S15" s="87"/>
      <c r="T15" s="80"/>
      <c r="U15" s="87"/>
      <c r="V15" s="80"/>
      <c r="W15" s="87"/>
      <c r="X15" s="80"/>
      <c r="Y15" s="87"/>
      <c r="Z15" s="80"/>
      <c r="AA15" s="87"/>
      <c r="AB15" s="80"/>
      <c r="AC15" s="87"/>
      <c r="AD15" s="80"/>
      <c r="AE15" s="87"/>
      <c r="AF15" s="80"/>
      <c r="AG15" s="87"/>
    </row>
    <row r="16" spans="1:33" s="93" customFormat="1" ht="15.95" customHeight="1" x14ac:dyDescent="0.25">
      <c r="A16" s="96" t="s">
        <v>210</v>
      </c>
      <c r="B16" s="96"/>
      <c r="C16" s="96"/>
      <c r="D16" s="96"/>
      <c r="E16" s="86"/>
      <c r="F16" s="86"/>
      <c r="G16" s="87">
        <v>963891769</v>
      </c>
      <c r="H16" s="87"/>
      <c r="I16" s="87">
        <v>1548743732</v>
      </c>
      <c r="J16" s="87"/>
      <c r="K16" s="87">
        <v>0</v>
      </c>
      <c r="L16" s="87"/>
      <c r="M16" s="87">
        <v>172861100</v>
      </c>
      <c r="N16" s="87"/>
      <c r="O16" s="87">
        <v>90000000</v>
      </c>
      <c r="P16" s="87"/>
      <c r="Q16" s="87">
        <v>1711289570</v>
      </c>
      <c r="R16" s="87"/>
      <c r="S16" s="87">
        <v>-6714728</v>
      </c>
      <c r="T16" s="87"/>
      <c r="U16" s="87">
        <v>0</v>
      </c>
      <c r="V16" s="87"/>
      <c r="W16" s="87">
        <v>0</v>
      </c>
      <c r="X16" s="87"/>
      <c r="Y16" s="89">
        <v>0</v>
      </c>
      <c r="Z16" s="87"/>
      <c r="AA16" s="87">
        <v>0</v>
      </c>
      <c r="AB16" s="87"/>
      <c r="AC16" s="87">
        <f>SUM(G16:AA16)</f>
        <v>4480071443</v>
      </c>
      <c r="AD16" s="87"/>
      <c r="AE16" s="87">
        <v>0</v>
      </c>
      <c r="AF16" s="87"/>
      <c r="AG16" s="87">
        <f>SUM(AC16:AE16)</f>
        <v>4480071443</v>
      </c>
    </row>
    <row r="17" spans="1:33" s="93" customFormat="1" ht="15.95" customHeight="1" x14ac:dyDescent="0.25">
      <c r="A17" s="93" t="s">
        <v>126</v>
      </c>
      <c r="E17" s="170" t="str">
        <f>E26</f>
        <v>28, 29</v>
      </c>
      <c r="F17" s="171"/>
      <c r="G17" s="87">
        <v>468342398</v>
      </c>
      <c r="H17" s="81"/>
      <c r="I17" s="87">
        <v>10842210798</v>
      </c>
      <c r="J17" s="87"/>
      <c r="K17" s="87">
        <v>803407236</v>
      </c>
      <c r="L17" s="87"/>
      <c r="M17" s="87">
        <v>0</v>
      </c>
      <c r="N17" s="87"/>
      <c r="O17" s="87">
        <v>0</v>
      </c>
      <c r="P17" s="87"/>
      <c r="Q17" s="87">
        <v>0</v>
      </c>
      <c r="R17" s="87"/>
      <c r="S17" s="87">
        <v>0</v>
      </c>
      <c r="T17" s="87"/>
      <c r="U17" s="87">
        <v>0</v>
      </c>
      <c r="V17" s="87"/>
      <c r="W17" s="87">
        <v>0</v>
      </c>
      <c r="X17" s="87"/>
      <c r="Y17" s="87">
        <v>0</v>
      </c>
      <c r="Z17" s="87"/>
      <c r="AA17" s="87">
        <v>0</v>
      </c>
      <c r="AB17" s="87"/>
      <c r="AC17" s="87">
        <f>SUM(G17:AA17)</f>
        <v>12113960432</v>
      </c>
      <c r="AD17" s="87"/>
      <c r="AE17" s="87">
        <f>3095822379+100010</f>
        <v>3095922389</v>
      </c>
      <c r="AF17" s="87"/>
      <c r="AG17" s="87">
        <f>SUM(AC17:AE17)</f>
        <v>15209882821</v>
      </c>
    </row>
    <row r="18" spans="1:33" s="93" customFormat="1" ht="15.95" customHeight="1" x14ac:dyDescent="0.25">
      <c r="A18" s="93" t="s">
        <v>127</v>
      </c>
      <c r="E18" s="170">
        <f>E27</f>
        <v>30</v>
      </c>
      <c r="F18" s="171"/>
      <c r="G18" s="87">
        <v>0</v>
      </c>
      <c r="H18" s="81"/>
      <c r="I18" s="87">
        <v>0</v>
      </c>
      <c r="J18" s="87"/>
      <c r="K18" s="87">
        <v>0</v>
      </c>
      <c r="L18" s="87"/>
      <c r="M18" s="87">
        <v>0</v>
      </c>
      <c r="N18" s="87"/>
      <c r="O18" s="87">
        <f>-Q18</f>
        <v>7000000</v>
      </c>
      <c r="P18" s="87"/>
      <c r="Q18" s="87">
        <v>-7000000</v>
      </c>
      <c r="R18" s="87"/>
      <c r="S18" s="87">
        <v>0</v>
      </c>
      <c r="T18" s="87"/>
      <c r="U18" s="87">
        <v>0</v>
      </c>
      <c r="V18" s="87"/>
      <c r="W18" s="87">
        <v>0</v>
      </c>
      <c r="X18" s="87"/>
      <c r="Y18" s="87">
        <v>0</v>
      </c>
      <c r="Z18" s="87"/>
      <c r="AA18" s="87">
        <v>0</v>
      </c>
      <c r="AB18" s="87"/>
      <c r="AC18" s="87">
        <f>SUM(G18:AA18)</f>
        <v>0</v>
      </c>
      <c r="AD18" s="87"/>
      <c r="AE18" s="87">
        <v>0</v>
      </c>
      <c r="AF18" s="87"/>
      <c r="AG18" s="87">
        <f>SUM(AC18:AE18)</f>
        <v>0</v>
      </c>
    </row>
    <row r="19" spans="1:33" s="93" customFormat="1" ht="15.95" customHeight="1" x14ac:dyDescent="0.25">
      <c r="A19" s="93" t="s">
        <v>128</v>
      </c>
      <c r="E19" s="170"/>
      <c r="F19" s="171"/>
      <c r="G19" s="87">
        <v>0</v>
      </c>
      <c r="H19" s="81"/>
      <c r="I19" s="87">
        <v>0</v>
      </c>
      <c r="J19" s="87"/>
      <c r="K19" s="87">
        <v>0</v>
      </c>
      <c r="L19" s="87"/>
      <c r="M19" s="87">
        <v>0</v>
      </c>
      <c r="N19" s="87"/>
      <c r="O19" s="87">
        <v>0</v>
      </c>
      <c r="P19" s="81"/>
      <c r="Q19" s="87">
        <v>0</v>
      </c>
      <c r="R19" s="87"/>
      <c r="S19" s="87">
        <v>0</v>
      </c>
      <c r="T19" s="87"/>
      <c r="U19" s="87">
        <v>0</v>
      </c>
      <c r="V19" s="87"/>
      <c r="W19" s="87">
        <v>0</v>
      </c>
      <c r="X19" s="87"/>
      <c r="Y19" s="87">
        <v>0</v>
      </c>
      <c r="Z19" s="87"/>
      <c r="AA19" s="87">
        <v>0</v>
      </c>
      <c r="AB19" s="87"/>
      <c r="AC19" s="87">
        <f>SUM(G19:AA19)</f>
        <v>0</v>
      </c>
      <c r="AD19" s="87"/>
      <c r="AE19" s="87">
        <v>-1182</v>
      </c>
      <c r="AF19" s="87"/>
      <c r="AG19" s="87">
        <f>SUM(AC19:AE19)</f>
        <v>-1182</v>
      </c>
    </row>
    <row r="20" spans="1:33" s="93" customFormat="1" ht="15.95" customHeight="1" x14ac:dyDescent="0.25">
      <c r="A20" s="93" t="s">
        <v>133</v>
      </c>
      <c r="B20" s="96"/>
      <c r="C20" s="96"/>
      <c r="D20" s="96"/>
      <c r="E20" s="86"/>
      <c r="F20" s="86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0"/>
      <c r="S20" s="87"/>
      <c r="T20" s="81"/>
      <c r="U20" s="87"/>
      <c r="V20" s="80"/>
      <c r="W20" s="87"/>
      <c r="X20" s="81"/>
      <c r="Y20" s="87"/>
      <c r="Z20" s="81"/>
      <c r="AA20" s="87"/>
      <c r="AB20" s="81"/>
      <c r="AC20" s="87"/>
      <c r="AD20" s="81"/>
      <c r="AE20" s="87"/>
      <c r="AF20" s="81"/>
      <c r="AG20" s="87"/>
    </row>
    <row r="21" spans="1:33" s="93" customFormat="1" ht="15.95" customHeight="1" x14ac:dyDescent="0.25">
      <c r="B21" s="93" t="s">
        <v>75</v>
      </c>
      <c r="C21" s="96"/>
      <c r="D21" s="96"/>
      <c r="E21" s="86"/>
      <c r="F21" s="86"/>
      <c r="G21" s="87">
        <v>0</v>
      </c>
      <c r="H21" s="81"/>
      <c r="I21" s="87">
        <v>0</v>
      </c>
      <c r="J21" s="87"/>
      <c r="K21" s="87">
        <v>0</v>
      </c>
      <c r="L21" s="87"/>
      <c r="M21" s="87">
        <v>0</v>
      </c>
      <c r="N21" s="87"/>
      <c r="O21" s="87">
        <v>0</v>
      </c>
      <c r="P21" s="81"/>
      <c r="Q21" s="87">
        <v>0</v>
      </c>
      <c r="R21" s="87"/>
      <c r="S21" s="87">
        <v>0</v>
      </c>
      <c r="T21" s="87"/>
      <c r="U21" s="87">
        <v>0</v>
      </c>
      <c r="V21" s="87"/>
      <c r="W21" s="87">
        <v>0</v>
      </c>
      <c r="X21" s="87"/>
      <c r="Y21" s="87">
        <v>0</v>
      </c>
      <c r="Z21" s="81"/>
      <c r="AA21" s="87">
        <v>0</v>
      </c>
      <c r="AB21" s="81"/>
      <c r="AC21" s="87">
        <f t="shared" ref="AC21" si="0">SUM(G21:AA21)</f>
        <v>0</v>
      </c>
      <c r="AD21" s="81"/>
      <c r="AE21" s="87">
        <v>-306126814</v>
      </c>
      <c r="AF21" s="81"/>
      <c r="AG21" s="87">
        <f>SUM(AC21:AE21)</f>
        <v>-306126814</v>
      </c>
    </row>
    <row r="22" spans="1:33" s="93" customFormat="1" ht="15.95" customHeight="1" x14ac:dyDescent="0.25">
      <c r="A22" s="93" t="s">
        <v>209</v>
      </c>
      <c r="E22" s="170"/>
      <c r="G22" s="106">
        <v>0</v>
      </c>
      <c r="H22" s="80"/>
      <c r="I22" s="106">
        <v>0</v>
      </c>
      <c r="J22" s="87"/>
      <c r="K22" s="106">
        <v>0</v>
      </c>
      <c r="L22" s="87"/>
      <c r="M22" s="106">
        <v>0</v>
      </c>
      <c r="N22" s="87"/>
      <c r="O22" s="106">
        <v>0</v>
      </c>
      <c r="P22" s="87"/>
      <c r="Q22" s="172">
        <f>'12-13'!I68</f>
        <v>1953730053</v>
      </c>
      <c r="R22" s="87"/>
      <c r="S22" s="172">
        <f>'12-13'!I53+'12-13'!I58</f>
        <v>118128706</v>
      </c>
      <c r="T22" s="87"/>
      <c r="U22" s="172">
        <f>'12-13'!I54</f>
        <v>-5735832</v>
      </c>
      <c r="V22" s="87"/>
      <c r="W22" s="106">
        <f>'12-13'!I31+'12-13'!I33</f>
        <v>-4387523</v>
      </c>
      <c r="X22" s="87"/>
      <c r="Y22" s="106">
        <f>'12-13'!I56</f>
        <v>0</v>
      </c>
      <c r="Z22" s="87"/>
      <c r="AA22" s="106">
        <v>0</v>
      </c>
      <c r="AB22" s="87"/>
      <c r="AC22" s="106">
        <f>SUM(G22:AA22)</f>
        <v>2061735404</v>
      </c>
      <c r="AD22" s="87"/>
      <c r="AE22" s="172">
        <f>'12-13'!I75</f>
        <v>213168999</v>
      </c>
      <c r="AF22" s="87"/>
      <c r="AG22" s="106">
        <f>SUM(AC22:AE22)</f>
        <v>2274904403</v>
      </c>
    </row>
    <row r="23" spans="1:33" s="93" customFormat="1" ht="15.95" customHeight="1" x14ac:dyDescent="0.25">
      <c r="E23" s="105"/>
      <c r="F23" s="105"/>
      <c r="G23" s="107"/>
      <c r="H23" s="107"/>
      <c r="I23" s="107"/>
      <c r="J23" s="107"/>
      <c r="K23" s="107"/>
      <c r="L23" s="107"/>
      <c r="M23" s="113"/>
      <c r="N23" s="107"/>
      <c r="O23" s="107"/>
      <c r="P23" s="107"/>
      <c r="Q23" s="129"/>
      <c r="R23" s="80"/>
      <c r="S23" s="107"/>
      <c r="T23" s="81"/>
      <c r="U23" s="107"/>
      <c r="V23" s="80"/>
      <c r="W23" s="87"/>
      <c r="X23" s="81"/>
      <c r="Y23" s="87"/>
      <c r="Z23" s="81"/>
      <c r="AA23" s="87"/>
      <c r="AB23" s="81"/>
      <c r="AC23" s="87"/>
      <c r="AD23" s="81"/>
      <c r="AE23" s="87"/>
      <c r="AF23" s="81"/>
      <c r="AG23" s="107"/>
    </row>
    <row r="24" spans="1:33" s="93" customFormat="1" ht="15.95" customHeight="1" x14ac:dyDescent="0.25">
      <c r="A24" s="96" t="s">
        <v>211</v>
      </c>
      <c r="B24" s="96"/>
      <c r="C24" s="96"/>
      <c r="D24" s="96"/>
      <c r="E24" s="86"/>
      <c r="F24" s="86"/>
      <c r="G24" s="87">
        <f>SUM(G16:G22)</f>
        <v>1432234167</v>
      </c>
      <c r="H24" s="87"/>
      <c r="I24" s="87">
        <f>SUM(I16:I22)</f>
        <v>12390954530</v>
      </c>
      <c r="J24" s="87"/>
      <c r="K24" s="87">
        <f>SUM(K16:K22)</f>
        <v>803407236</v>
      </c>
      <c r="L24" s="87"/>
      <c r="M24" s="87">
        <f>SUM(M16:M22)</f>
        <v>172861100</v>
      </c>
      <c r="N24" s="87"/>
      <c r="O24" s="87">
        <f>SUM(O16:O22)</f>
        <v>97000000</v>
      </c>
      <c r="P24" s="87"/>
      <c r="Q24" s="87">
        <f>SUM(Q16:Q22)</f>
        <v>3658019623</v>
      </c>
      <c r="R24" s="80"/>
      <c r="S24" s="87">
        <f>SUM(S16:S22)</f>
        <v>111413978</v>
      </c>
      <c r="T24" s="80"/>
      <c r="U24" s="87">
        <f>SUM(U16:U22)</f>
        <v>-5735832</v>
      </c>
      <c r="V24" s="80"/>
      <c r="W24" s="87">
        <f>SUM(W16:W22)</f>
        <v>-4387523</v>
      </c>
      <c r="X24" s="80"/>
      <c r="Y24" s="87">
        <f>SUM(Y16:Y22)</f>
        <v>0</v>
      </c>
      <c r="Z24" s="80"/>
      <c r="AA24" s="87">
        <f>SUM(AA16:AA22)</f>
        <v>0</v>
      </c>
      <c r="AB24" s="80"/>
      <c r="AC24" s="87">
        <f>SUM(AC16:AC22)</f>
        <v>18655767279</v>
      </c>
      <c r="AD24" s="80"/>
      <c r="AE24" s="87">
        <f>SUM(AE16:AE22)</f>
        <v>3002963392</v>
      </c>
      <c r="AF24" s="80"/>
      <c r="AG24" s="87">
        <f>SUM(AG16:AG22)</f>
        <v>21658730671</v>
      </c>
    </row>
    <row r="25" spans="1:33" s="93" customFormat="1" ht="15.95" customHeight="1" x14ac:dyDescent="0.25">
      <c r="A25" s="93" t="s">
        <v>129</v>
      </c>
      <c r="B25" s="96"/>
      <c r="C25" s="96"/>
      <c r="D25" s="96"/>
      <c r="E25" s="86"/>
      <c r="F25" s="86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0"/>
      <c r="S25" s="87"/>
      <c r="T25" s="81"/>
      <c r="U25" s="87"/>
      <c r="V25" s="80"/>
      <c r="W25" s="87"/>
      <c r="X25" s="81"/>
      <c r="Y25" s="87"/>
      <c r="Z25" s="81"/>
      <c r="AA25" s="87"/>
      <c r="AB25" s="81"/>
      <c r="AC25" s="87"/>
      <c r="AD25" s="81"/>
      <c r="AE25" s="87"/>
      <c r="AF25" s="81"/>
      <c r="AG25" s="87"/>
    </row>
    <row r="26" spans="1:33" s="93" customFormat="1" ht="15.95" customHeight="1" x14ac:dyDescent="0.25">
      <c r="B26" s="93" t="s">
        <v>130</v>
      </c>
      <c r="C26" s="96"/>
      <c r="D26" s="96"/>
      <c r="E26" s="170" t="str">
        <f>'9-11'!E113&amp;", "&amp;'9-11'!E124</f>
        <v>28, 29</v>
      </c>
      <c r="F26" s="86"/>
      <c r="G26" s="87">
        <v>8865</v>
      </c>
      <c r="H26" s="81"/>
      <c r="I26" s="87">
        <v>355076</v>
      </c>
      <c r="J26" s="87"/>
      <c r="K26" s="87">
        <v>-59764</v>
      </c>
      <c r="L26" s="87"/>
      <c r="M26" s="87">
        <v>0</v>
      </c>
      <c r="N26" s="81"/>
      <c r="O26" s="87">
        <v>0</v>
      </c>
      <c r="P26" s="87"/>
      <c r="Q26" s="87">
        <v>0</v>
      </c>
      <c r="R26" s="81"/>
      <c r="S26" s="87">
        <v>0</v>
      </c>
      <c r="T26" s="87"/>
      <c r="U26" s="87">
        <v>0</v>
      </c>
      <c r="V26" s="81"/>
      <c r="W26" s="87">
        <v>0</v>
      </c>
      <c r="X26" s="81"/>
      <c r="Y26" s="87">
        <v>0</v>
      </c>
      <c r="Z26" s="87"/>
      <c r="AA26" s="87">
        <v>0</v>
      </c>
      <c r="AB26" s="87"/>
      <c r="AC26" s="87">
        <f>SUM(G26:AA26)</f>
        <v>304177</v>
      </c>
      <c r="AD26" s="87"/>
      <c r="AE26" s="87">
        <v>0</v>
      </c>
      <c r="AF26" s="87"/>
      <c r="AG26" s="87">
        <f>SUM(AC26:AE26)</f>
        <v>304177</v>
      </c>
    </row>
    <row r="27" spans="1:33" s="93" customFormat="1" ht="15.95" customHeight="1" x14ac:dyDescent="0.25">
      <c r="A27" s="93" t="s">
        <v>127</v>
      </c>
      <c r="E27" s="170">
        <f>'9-11'!E127</f>
        <v>30</v>
      </c>
      <c r="F27" s="171"/>
      <c r="G27" s="87">
        <v>0</v>
      </c>
      <c r="H27" s="81"/>
      <c r="I27" s="87">
        <v>0</v>
      </c>
      <c r="J27" s="87"/>
      <c r="K27" s="87">
        <v>0</v>
      </c>
      <c r="L27" s="87"/>
      <c r="M27" s="87">
        <v>0</v>
      </c>
      <c r="N27" s="87"/>
      <c r="O27" s="87">
        <v>30150000</v>
      </c>
      <c r="P27" s="87"/>
      <c r="Q27" s="87">
        <v>-30150000</v>
      </c>
      <c r="R27" s="87"/>
      <c r="S27" s="87">
        <v>0</v>
      </c>
      <c r="T27" s="87"/>
      <c r="U27" s="87">
        <v>0</v>
      </c>
      <c r="V27" s="87"/>
      <c r="W27" s="87">
        <v>0</v>
      </c>
      <c r="X27" s="87"/>
      <c r="Y27" s="87">
        <v>0</v>
      </c>
      <c r="Z27" s="87"/>
      <c r="AA27" s="87">
        <v>0</v>
      </c>
      <c r="AB27" s="87"/>
      <c r="AC27" s="87">
        <f>SUM(G27:AA27)</f>
        <v>0</v>
      </c>
      <c r="AD27" s="87"/>
      <c r="AE27" s="87">
        <v>0</v>
      </c>
      <c r="AF27" s="87"/>
      <c r="AG27" s="87">
        <f>SUM(AC27:AE27)</f>
        <v>0</v>
      </c>
    </row>
    <row r="28" spans="1:33" s="93" customFormat="1" ht="15.95" customHeight="1" x14ac:dyDescent="0.25">
      <c r="A28" s="93" t="s">
        <v>131</v>
      </c>
      <c r="C28" s="96"/>
      <c r="D28" s="96"/>
      <c r="E28" s="86"/>
      <c r="F28" s="86"/>
      <c r="G28" s="87"/>
      <c r="H28" s="81"/>
      <c r="I28" s="87"/>
      <c r="J28" s="87"/>
      <c r="K28" s="87"/>
      <c r="L28" s="81"/>
      <c r="M28" s="87"/>
      <c r="N28" s="87"/>
      <c r="O28" s="87"/>
      <c r="P28" s="87"/>
      <c r="Q28" s="87"/>
      <c r="R28" s="81"/>
      <c r="S28" s="87"/>
      <c r="T28" s="87"/>
      <c r="U28" s="87"/>
      <c r="V28" s="81"/>
      <c r="W28" s="87"/>
      <c r="X28" s="81"/>
      <c r="Y28" s="87"/>
      <c r="Z28" s="81"/>
      <c r="AA28" s="87"/>
      <c r="AB28" s="81"/>
      <c r="AC28" s="87"/>
      <c r="AD28" s="81"/>
      <c r="AE28" s="87"/>
      <c r="AF28" s="81"/>
      <c r="AG28" s="87"/>
    </row>
    <row r="29" spans="1:33" s="93" customFormat="1" ht="15.95" customHeight="1" x14ac:dyDescent="0.25">
      <c r="B29" s="93" t="s">
        <v>132</v>
      </c>
      <c r="C29" s="96"/>
      <c r="D29" s="96"/>
      <c r="E29" s="86"/>
      <c r="F29" s="86"/>
      <c r="G29" s="87">
        <v>0</v>
      </c>
      <c r="H29" s="81"/>
      <c r="I29" s="87">
        <v>0</v>
      </c>
      <c r="J29" s="87"/>
      <c r="K29" s="87">
        <v>0</v>
      </c>
      <c r="L29" s="81"/>
      <c r="M29" s="87">
        <v>0</v>
      </c>
      <c r="N29" s="87"/>
      <c r="O29" s="87">
        <v>0</v>
      </c>
      <c r="P29" s="87"/>
      <c r="Q29" s="87">
        <v>0</v>
      </c>
      <c r="R29" s="81"/>
      <c r="S29" s="87">
        <v>0</v>
      </c>
      <c r="T29" s="87"/>
      <c r="U29" s="87">
        <v>0</v>
      </c>
      <c r="V29" s="81"/>
      <c r="W29" s="87">
        <v>0</v>
      </c>
      <c r="X29" s="81"/>
      <c r="Y29" s="87">
        <v>0</v>
      </c>
      <c r="Z29" s="81"/>
      <c r="AA29" s="87">
        <v>-51039884</v>
      </c>
      <c r="AB29" s="81"/>
      <c r="AC29" s="87">
        <f>SUM(G29:AB29)</f>
        <v>-51039884</v>
      </c>
      <c r="AD29" s="81"/>
      <c r="AE29" s="87">
        <f>'[1]FS ST Change_conso'!$T$44</f>
        <v>-2367574098</v>
      </c>
      <c r="AF29" s="81"/>
      <c r="AG29" s="87">
        <f>SUM(AC29:AE29)</f>
        <v>-2418613982</v>
      </c>
    </row>
    <row r="30" spans="1:33" s="93" customFormat="1" ht="15.95" customHeight="1" x14ac:dyDescent="0.25">
      <c r="A30" s="93" t="s">
        <v>133</v>
      </c>
      <c r="B30" s="96"/>
      <c r="C30" s="96"/>
      <c r="D30" s="96"/>
      <c r="E30" s="86"/>
      <c r="F30" s="86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0"/>
      <c r="S30" s="87"/>
      <c r="T30" s="81"/>
      <c r="U30" s="87"/>
      <c r="V30" s="80"/>
      <c r="W30" s="87"/>
      <c r="X30" s="81"/>
      <c r="Y30" s="87"/>
      <c r="Z30" s="81"/>
      <c r="AA30" s="87"/>
      <c r="AB30" s="81"/>
      <c r="AC30" s="87"/>
      <c r="AD30" s="81"/>
      <c r="AE30" s="87"/>
      <c r="AF30" s="81"/>
      <c r="AG30" s="87"/>
    </row>
    <row r="31" spans="1:33" s="93" customFormat="1" ht="15.95" customHeight="1" x14ac:dyDescent="0.25">
      <c r="B31" s="93" t="s">
        <v>75</v>
      </c>
      <c r="C31" s="96"/>
      <c r="D31" s="96"/>
      <c r="E31" s="86"/>
      <c r="F31" s="86"/>
      <c r="G31" s="87">
        <v>0</v>
      </c>
      <c r="H31" s="81"/>
      <c r="I31" s="87">
        <v>0</v>
      </c>
      <c r="J31" s="87"/>
      <c r="K31" s="87">
        <v>0</v>
      </c>
      <c r="L31" s="87"/>
      <c r="M31" s="87">
        <v>0</v>
      </c>
      <c r="N31" s="87"/>
      <c r="O31" s="87">
        <v>0</v>
      </c>
      <c r="P31" s="81"/>
      <c r="Q31" s="87">
        <v>0</v>
      </c>
      <c r="R31" s="87"/>
      <c r="S31" s="87">
        <v>0</v>
      </c>
      <c r="T31" s="87"/>
      <c r="U31" s="87">
        <v>0</v>
      </c>
      <c r="V31" s="87"/>
      <c r="W31" s="87">
        <v>0</v>
      </c>
      <c r="X31" s="87"/>
      <c r="Y31" s="87">
        <v>0</v>
      </c>
      <c r="Z31" s="81"/>
      <c r="AA31" s="87">
        <v>0</v>
      </c>
      <c r="AB31" s="81"/>
      <c r="AC31" s="87">
        <f>SUM(G31:AA31)</f>
        <v>0</v>
      </c>
      <c r="AD31" s="81"/>
      <c r="AE31" s="87">
        <f>'[1]FS ST Change_conso'!$T$43</f>
        <v>-374772938</v>
      </c>
      <c r="AF31" s="81"/>
      <c r="AG31" s="87">
        <f>SUM(AC31:AE31)</f>
        <v>-374772938</v>
      </c>
    </row>
    <row r="32" spans="1:33" s="93" customFormat="1" ht="15.95" customHeight="1" x14ac:dyDescent="0.25">
      <c r="A32" s="93" t="s">
        <v>208</v>
      </c>
      <c r="E32" s="170"/>
      <c r="G32" s="106">
        <v>0</v>
      </c>
      <c r="H32" s="80"/>
      <c r="I32" s="106">
        <v>0</v>
      </c>
      <c r="J32" s="87"/>
      <c r="K32" s="106">
        <v>0</v>
      </c>
      <c r="L32" s="87"/>
      <c r="M32" s="106">
        <v>0</v>
      </c>
      <c r="N32" s="87"/>
      <c r="O32" s="172">
        <v>0</v>
      </c>
      <c r="P32" s="89"/>
      <c r="Q32" s="172">
        <v>2898155661</v>
      </c>
      <c r="R32" s="89"/>
      <c r="S32" s="172">
        <f>'12-13'!G53+'12-13'!G58</f>
        <v>-64689840</v>
      </c>
      <c r="T32" s="89"/>
      <c r="U32" s="172">
        <f>'12-13'!G54</f>
        <v>-9691145</v>
      </c>
      <c r="V32" s="89"/>
      <c r="W32" s="172">
        <f>'[1]FS ST Change_conso'!$P$45</f>
        <v>10028500</v>
      </c>
      <c r="X32" s="89"/>
      <c r="Y32" s="172">
        <f>'12-13'!G56</f>
        <v>-9433707</v>
      </c>
      <c r="Z32" s="89"/>
      <c r="AA32" s="172">
        <v>0</v>
      </c>
      <c r="AB32" s="89"/>
      <c r="AC32" s="172">
        <v>2824369469</v>
      </c>
      <c r="AD32" s="89"/>
      <c r="AE32" s="172">
        <f>'12-13'!G75</f>
        <v>272251549</v>
      </c>
      <c r="AF32" s="89"/>
      <c r="AG32" s="172">
        <f>SUM(AC32:AE32)</f>
        <v>3096621018</v>
      </c>
    </row>
    <row r="33" spans="1:33" s="93" customFormat="1" ht="15.95" customHeight="1" x14ac:dyDescent="0.25">
      <c r="E33" s="170"/>
      <c r="F33" s="105"/>
      <c r="G33" s="107"/>
      <c r="H33" s="107"/>
      <c r="I33" s="107"/>
      <c r="J33" s="107"/>
      <c r="K33" s="107"/>
      <c r="L33" s="107"/>
      <c r="M33" s="113"/>
      <c r="N33" s="107"/>
      <c r="O33" s="107"/>
      <c r="P33" s="107"/>
      <c r="Q33" s="129"/>
      <c r="R33" s="80"/>
      <c r="S33" s="107"/>
      <c r="T33" s="81"/>
      <c r="U33" s="107"/>
      <c r="V33" s="80"/>
      <c r="W33" s="87"/>
      <c r="X33" s="81"/>
      <c r="Y33" s="87"/>
      <c r="Z33" s="81"/>
      <c r="AA33" s="87"/>
      <c r="AB33" s="81"/>
      <c r="AC33" s="87"/>
      <c r="AD33" s="81"/>
      <c r="AE33" s="87"/>
      <c r="AF33" s="81"/>
      <c r="AG33" s="107"/>
    </row>
    <row r="34" spans="1:33" s="93" customFormat="1" ht="15.95" customHeight="1" thickBot="1" x14ac:dyDescent="0.3">
      <c r="A34" s="96" t="s">
        <v>212</v>
      </c>
      <c r="B34" s="96"/>
      <c r="C34" s="96"/>
      <c r="D34" s="96"/>
      <c r="E34" s="170"/>
      <c r="F34" s="86"/>
      <c r="G34" s="108">
        <f>SUM(G24:G32)</f>
        <v>1432243032</v>
      </c>
      <c r="H34" s="87"/>
      <c r="I34" s="108">
        <f>SUM(I24:I32)</f>
        <v>12391309606</v>
      </c>
      <c r="J34" s="87"/>
      <c r="K34" s="108">
        <f>SUM(K24:K32)</f>
        <v>803347472</v>
      </c>
      <c r="L34" s="87"/>
      <c r="M34" s="108">
        <f>SUM(M24:M32)</f>
        <v>172861100</v>
      </c>
      <c r="N34" s="87"/>
      <c r="O34" s="108">
        <f>SUM(O24:O32)</f>
        <v>127150000</v>
      </c>
      <c r="P34" s="87"/>
      <c r="Q34" s="108">
        <f>SUM(Q24:Q32)</f>
        <v>6526025284</v>
      </c>
      <c r="R34" s="80"/>
      <c r="S34" s="108">
        <f>SUM(S24:S32)</f>
        <v>46724138</v>
      </c>
      <c r="T34" s="81"/>
      <c r="U34" s="108">
        <f>SUM(U24:U32)</f>
        <v>-15426977</v>
      </c>
      <c r="V34" s="80"/>
      <c r="W34" s="108">
        <f>SUM(W24:W32)</f>
        <v>5640977</v>
      </c>
      <c r="X34" s="81"/>
      <c r="Y34" s="108">
        <f>SUM(Y24:Y32)</f>
        <v>-9433707</v>
      </c>
      <c r="Z34" s="81"/>
      <c r="AA34" s="108">
        <f>SUM(AA24:AA32)</f>
        <v>-51039884</v>
      </c>
      <c r="AB34" s="81"/>
      <c r="AC34" s="108">
        <f>SUM(AC24:AC32)</f>
        <v>21429401041</v>
      </c>
      <c r="AD34" s="81"/>
      <c r="AE34" s="108">
        <f>SUM(AE24:AE32)</f>
        <v>532867905</v>
      </c>
      <c r="AF34" s="81"/>
      <c r="AG34" s="108">
        <f>SUM(AG24:AG32)</f>
        <v>21962268946</v>
      </c>
    </row>
    <row r="35" spans="1:33" s="93" customFormat="1" ht="15.95" customHeight="1" thickTop="1" x14ac:dyDescent="0.25">
      <c r="A35" s="96"/>
      <c r="B35" s="96"/>
      <c r="C35" s="96"/>
      <c r="D35" s="96"/>
      <c r="E35" s="170"/>
      <c r="F35" s="86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0"/>
      <c r="S35" s="87"/>
      <c r="T35" s="81"/>
      <c r="U35" s="87"/>
      <c r="V35" s="80"/>
      <c r="W35" s="87"/>
      <c r="X35" s="81"/>
      <c r="Y35" s="87"/>
      <c r="Z35" s="81"/>
      <c r="AA35" s="87"/>
      <c r="AB35" s="81"/>
      <c r="AC35" s="87"/>
      <c r="AD35" s="81"/>
      <c r="AE35" s="87"/>
      <c r="AF35" s="81"/>
      <c r="AG35" s="87"/>
    </row>
    <row r="36" spans="1:33" s="93" customFormat="1" ht="15.95" customHeight="1" x14ac:dyDescent="0.25">
      <c r="A36" s="96"/>
      <c r="B36" s="96"/>
      <c r="C36" s="96"/>
      <c r="D36" s="96"/>
      <c r="E36" s="170"/>
      <c r="F36" s="86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0"/>
      <c r="S36" s="87"/>
      <c r="T36" s="81"/>
      <c r="U36" s="87"/>
      <c r="V36" s="80"/>
      <c r="W36" s="87"/>
      <c r="X36" s="81"/>
      <c r="Y36" s="87"/>
      <c r="Z36" s="81"/>
      <c r="AA36" s="87"/>
      <c r="AB36" s="81"/>
      <c r="AC36" s="87"/>
      <c r="AD36" s="81"/>
      <c r="AE36" s="87"/>
      <c r="AF36" s="81"/>
      <c r="AG36" s="87"/>
    </row>
    <row r="37" spans="1:33" s="93" customFormat="1" ht="15.95" customHeight="1" x14ac:dyDescent="0.25">
      <c r="C37" s="96"/>
      <c r="D37" s="96"/>
      <c r="E37" s="86"/>
      <c r="F37" s="86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0"/>
      <c r="S37" s="87"/>
      <c r="T37" s="81"/>
      <c r="U37" s="87"/>
      <c r="V37" s="80"/>
      <c r="W37" s="87"/>
      <c r="X37" s="81"/>
      <c r="Y37" s="87"/>
      <c r="Z37" s="81"/>
      <c r="AA37" s="87"/>
      <c r="AB37" s="81"/>
      <c r="AC37" s="87"/>
      <c r="AD37" s="81"/>
      <c r="AE37" s="87" t="s">
        <v>246</v>
      </c>
      <c r="AF37" s="81"/>
      <c r="AG37" s="87"/>
    </row>
    <row r="38" spans="1:33" s="93" customFormat="1" ht="15.95" customHeight="1" x14ac:dyDescent="0.25">
      <c r="A38" s="96"/>
      <c r="B38" s="96"/>
      <c r="C38" s="96"/>
      <c r="D38" s="96"/>
      <c r="E38" s="170"/>
      <c r="F38" s="86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0"/>
      <c r="S38" s="87"/>
      <c r="T38" s="81"/>
      <c r="U38" s="87"/>
      <c r="V38" s="80"/>
      <c r="W38" s="87"/>
      <c r="X38" s="81"/>
      <c r="Y38" s="87"/>
      <c r="Z38" s="81"/>
      <c r="AA38" s="87"/>
      <c r="AB38" s="81"/>
      <c r="AC38" s="87"/>
      <c r="AD38" s="81"/>
      <c r="AE38" s="87"/>
      <c r="AF38" s="81"/>
      <c r="AG38" s="87"/>
    </row>
    <row r="39" spans="1:33" s="93" customFormat="1" ht="15.95" customHeight="1" x14ac:dyDescent="0.25">
      <c r="A39" s="96"/>
      <c r="B39" s="96"/>
      <c r="C39" s="96"/>
      <c r="D39" s="96"/>
      <c r="E39" s="170"/>
      <c r="F39" s="86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0"/>
      <c r="S39" s="87"/>
      <c r="T39" s="81"/>
      <c r="U39" s="87"/>
      <c r="V39" s="80"/>
      <c r="W39" s="87"/>
      <c r="X39" s="81"/>
      <c r="Y39" s="87"/>
      <c r="Z39" s="81"/>
      <c r="AA39" s="87"/>
      <c r="AB39" s="81"/>
      <c r="AC39" s="87"/>
      <c r="AD39" s="81"/>
      <c r="AE39" s="87"/>
      <c r="AF39" s="81"/>
      <c r="AG39" s="87"/>
    </row>
    <row r="40" spans="1:33" s="93" customFormat="1" ht="15.95" customHeight="1" x14ac:dyDescent="0.25">
      <c r="A40" s="96"/>
      <c r="B40" s="96"/>
      <c r="C40" s="96"/>
      <c r="D40" s="96"/>
      <c r="E40" s="170"/>
      <c r="F40" s="86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0"/>
      <c r="S40" s="87"/>
      <c r="T40" s="81"/>
      <c r="U40" s="87"/>
      <c r="V40" s="80"/>
      <c r="W40" s="87"/>
      <c r="X40" s="81"/>
      <c r="Y40" s="87"/>
      <c r="Z40" s="81"/>
      <c r="AA40" s="87"/>
      <c r="AB40" s="81"/>
      <c r="AC40" s="87"/>
      <c r="AD40" s="81"/>
      <c r="AE40" s="87"/>
      <c r="AF40" s="81"/>
      <c r="AG40" s="87"/>
    </row>
    <row r="41" spans="1:33" s="93" customFormat="1" ht="15.95" customHeight="1" x14ac:dyDescent="0.25">
      <c r="A41" s="96"/>
      <c r="B41" s="96"/>
      <c r="C41" s="96"/>
      <c r="D41" s="96"/>
      <c r="E41" s="170"/>
      <c r="F41" s="86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0"/>
      <c r="S41" s="87"/>
      <c r="T41" s="81"/>
      <c r="U41" s="87"/>
      <c r="V41" s="80"/>
      <c r="W41" s="87"/>
      <c r="X41" s="81"/>
      <c r="Y41" s="87"/>
      <c r="Z41" s="81"/>
      <c r="AA41" s="87"/>
      <c r="AB41" s="81"/>
      <c r="AC41" s="87"/>
      <c r="AD41" s="81"/>
      <c r="AE41" s="87"/>
      <c r="AF41" s="81"/>
      <c r="AG41" s="87"/>
    </row>
    <row r="42" spans="1:33" s="93" customFormat="1" ht="15.95" customHeight="1" x14ac:dyDescent="0.25">
      <c r="A42" s="96"/>
      <c r="B42" s="96"/>
      <c r="C42" s="96"/>
      <c r="D42" s="96"/>
      <c r="E42" s="170"/>
      <c r="F42" s="86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0"/>
      <c r="S42" s="87"/>
      <c r="T42" s="81"/>
      <c r="U42" s="87"/>
      <c r="V42" s="80"/>
      <c r="W42" s="87"/>
      <c r="X42" s="81"/>
      <c r="Y42" s="87"/>
      <c r="Z42" s="81"/>
      <c r="AA42" s="87"/>
      <c r="AB42" s="81"/>
      <c r="AC42" s="87"/>
      <c r="AD42" s="81"/>
      <c r="AE42" s="87"/>
      <c r="AF42" s="81"/>
      <c r="AG42" s="87"/>
    </row>
    <row r="43" spans="1:33" s="93" customFormat="1" ht="15.95" customHeight="1" x14ac:dyDescent="0.25">
      <c r="A43" s="96"/>
      <c r="B43" s="96"/>
      <c r="C43" s="96"/>
      <c r="D43" s="96"/>
      <c r="E43" s="170"/>
      <c r="F43" s="86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0"/>
      <c r="S43" s="87"/>
      <c r="T43" s="81"/>
      <c r="U43" s="87"/>
      <c r="V43" s="80"/>
      <c r="W43" s="87"/>
      <c r="X43" s="81"/>
      <c r="Y43" s="87"/>
      <c r="Z43" s="81"/>
      <c r="AA43" s="87"/>
      <c r="AB43" s="81"/>
      <c r="AC43" s="87"/>
      <c r="AD43" s="81"/>
      <c r="AE43" s="87"/>
      <c r="AF43" s="81"/>
      <c r="AG43" s="87"/>
    </row>
    <row r="44" spans="1:33" s="93" customFormat="1" ht="15.95" customHeight="1" x14ac:dyDescent="0.25">
      <c r="A44" s="96"/>
      <c r="B44" s="96"/>
      <c r="C44" s="96"/>
      <c r="D44" s="96"/>
      <c r="E44" s="170"/>
      <c r="F44" s="86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0"/>
      <c r="S44" s="87"/>
      <c r="T44" s="81"/>
      <c r="U44" s="87"/>
      <c r="V44" s="80"/>
      <c r="W44" s="87"/>
      <c r="X44" s="81"/>
      <c r="Y44" s="87"/>
      <c r="Z44" s="81"/>
      <c r="AA44" s="87"/>
      <c r="AB44" s="81"/>
      <c r="AC44" s="87"/>
      <c r="AD44" s="81"/>
      <c r="AE44" s="87"/>
      <c r="AF44" s="81"/>
      <c r="AG44" s="87"/>
    </row>
    <row r="45" spans="1:33" s="93" customFormat="1" ht="15.95" customHeight="1" x14ac:dyDescent="0.25">
      <c r="A45" s="96"/>
      <c r="B45" s="96"/>
      <c r="C45" s="96"/>
      <c r="D45" s="96"/>
      <c r="E45" s="170"/>
      <c r="F45" s="86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0"/>
      <c r="S45" s="87"/>
      <c r="T45" s="81"/>
      <c r="U45" s="87"/>
      <c r="V45" s="80"/>
      <c r="W45" s="87"/>
      <c r="X45" s="81"/>
      <c r="Y45" s="87"/>
      <c r="Z45" s="81"/>
      <c r="AA45" s="87"/>
      <c r="AB45" s="81"/>
      <c r="AC45" s="87"/>
      <c r="AD45" s="81"/>
      <c r="AE45" s="87"/>
      <c r="AF45" s="81"/>
      <c r="AG45" s="87"/>
    </row>
    <row r="46" spans="1:33" s="93" customFormat="1" ht="15.95" customHeight="1" x14ac:dyDescent="0.25">
      <c r="A46" s="96"/>
      <c r="B46" s="96"/>
      <c r="C46" s="96"/>
      <c r="D46" s="96"/>
      <c r="E46" s="170"/>
      <c r="F46" s="86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0"/>
      <c r="S46" s="87"/>
      <c r="T46" s="81"/>
      <c r="U46" s="87"/>
      <c r="V46" s="80"/>
      <c r="W46" s="87"/>
      <c r="X46" s="81"/>
      <c r="Y46" s="87"/>
      <c r="Z46" s="81"/>
      <c r="AA46" s="87"/>
      <c r="AB46" s="81"/>
      <c r="AC46" s="87"/>
      <c r="AD46" s="81"/>
      <c r="AE46" s="87"/>
      <c r="AF46" s="81"/>
      <c r="AG46" s="87"/>
    </row>
    <row r="47" spans="1:33" s="93" customFormat="1" ht="15.95" customHeight="1" x14ac:dyDescent="0.25">
      <c r="A47" s="96"/>
      <c r="B47" s="96"/>
      <c r="C47" s="96"/>
      <c r="D47" s="96"/>
      <c r="E47" s="170"/>
      <c r="F47" s="86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0"/>
      <c r="S47" s="87"/>
      <c r="T47" s="81"/>
      <c r="U47" s="87"/>
      <c r="V47" s="80"/>
      <c r="W47" s="87"/>
      <c r="X47" s="81"/>
      <c r="Y47" s="87"/>
      <c r="Z47" s="81"/>
      <c r="AA47" s="87"/>
      <c r="AB47" s="81"/>
      <c r="AC47" s="87"/>
      <c r="AD47" s="81"/>
      <c r="AE47" s="87"/>
      <c r="AF47" s="81"/>
      <c r="AG47" s="87"/>
    </row>
    <row r="48" spans="1:33" ht="18" customHeight="1" x14ac:dyDescent="0.25">
      <c r="A48" s="109" t="str">
        <f>'9-11'!A50</f>
        <v>หมายเหตุประกอบงบการเงินเป็นส่วนหนึ่งของงบการเงินนี้</v>
      </c>
      <c r="B48" s="109"/>
      <c r="C48" s="109"/>
      <c r="D48" s="109"/>
      <c r="E48" s="85"/>
      <c r="F48" s="85"/>
      <c r="G48" s="84"/>
      <c r="H48" s="84"/>
      <c r="I48" s="84"/>
      <c r="J48" s="84"/>
      <c r="K48" s="84"/>
      <c r="L48" s="84"/>
      <c r="M48" s="38"/>
      <c r="N48" s="84"/>
      <c r="O48" s="38"/>
      <c r="P48" s="84"/>
      <c r="Q48" s="38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</row>
  </sheetData>
  <mergeCells count="5">
    <mergeCell ref="G5:AG5"/>
    <mergeCell ref="G6:AC6"/>
    <mergeCell ref="S7:AA7"/>
    <mergeCell ref="O10:Q10"/>
    <mergeCell ref="S8:Y8"/>
  </mergeCells>
  <pageMargins left="0.6" right="0.6" top="0.5" bottom="0.6" header="0.49" footer="0.4"/>
  <pageSetup paperSize="9" scale="69" firstPageNumber="14" fitToHeight="0" orientation="landscape" useFirstPageNumber="1" horizontalDpi="1200" verticalDpi="1200" r:id="rId1"/>
  <headerFooter>
    <oddFooter>&amp;R&amp;"Angsana New,Regular"&amp;12&amp;P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opLeftCell="A7" zoomScaleNormal="100" zoomScaleSheetLayoutView="100" workbookViewId="0">
      <selection activeCell="D8" sqref="D8"/>
    </sheetView>
  </sheetViews>
  <sheetFormatPr defaultColWidth="9.140625" defaultRowHeight="18" customHeight="1" x14ac:dyDescent="0.25"/>
  <cols>
    <col min="1" max="3" width="1.42578125" style="82" customWidth="1"/>
    <col min="4" max="4" width="22" style="82" customWidth="1"/>
    <col min="5" max="5" width="7" style="82" bestFit="1" customWidth="1"/>
    <col min="6" max="6" width="0.7109375" style="82" customWidth="1"/>
    <col min="7" max="7" width="10.7109375" style="81" customWidth="1"/>
    <col min="8" max="8" width="0.7109375" style="81" customWidth="1"/>
    <col min="9" max="9" width="10.7109375" style="81" customWidth="1"/>
    <col min="10" max="10" width="0.7109375" style="81" customWidth="1"/>
    <col min="11" max="11" width="10.7109375" style="81" customWidth="1"/>
    <col min="12" max="12" width="0.7109375" style="81" customWidth="1"/>
    <col min="13" max="13" width="10.7109375" style="81" customWidth="1"/>
    <col min="14" max="14" width="0.7109375" style="81" customWidth="1"/>
    <col min="15" max="15" width="10.7109375" style="81" customWidth="1"/>
    <col min="16" max="16" width="0.7109375" style="81" customWidth="1"/>
    <col min="17" max="17" width="10.7109375" style="81" customWidth="1"/>
    <col min="18" max="18" width="0.7109375" style="81" customWidth="1"/>
    <col min="19" max="19" width="10.7109375" style="81" customWidth="1"/>
    <col min="20" max="20" width="0.7109375" style="81" customWidth="1"/>
    <col min="21" max="21" width="10.7109375" style="81" customWidth="1"/>
    <col min="22" max="22" width="0.7109375" style="81" customWidth="1"/>
    <col min="23" max="23" width="10.7109375" style="82" customWidth="1"/>
    <col min="24" max="16384" width="9.140625" style="82"/>
  </cols>
  <sheetData>
    <row r="1" spans="1:23" ht="17.100000000000001" customHeight="1" x14ac:dyDescent="0.25">
      <c r="A1" s="78" t="str">
        <f>'9-11'!A1</f>
        <v>บริษัท ดับบลิวเอชเอ คอร์ปอเรชั่น จำกัด (มหาชน)</v>
      </c>
      <c r="B1" s="79"/>
      <c r="C1" s="79"/>
      <c r="D1" s="79"/>
      <c r="E1" s="79"/>
      <c r="F1" s="79"/>
      <c r="G1" s="80"/>
      <c r="H1" s="80"/>
      <c r="I1" s="80"/>
      <c r="K1" s="80"/>
      <c r="M1" s="80"/>
      <c r="O1" s="80"/>
      <c r="Q1" s="80"/>
      <c r="R1" s="80"/>
      <c r="S1" s="80"/>
      <c r="U1" s="80"/>
    </row>
    <row r="2" spans="1:23" ht="17.100000000000001" customHeight="1" x14ac:dyDescent="0.25">
      <c r="A2" s="78" t="str">
        <f>'14'!A2</f>
        <v>งบแสดงการเปลี่ยนแปลงส่วนของเจ้าของ</v>
      </c>
      <c r="B2" s="79"/>
      <c r="C2" s="79"/>
      <c r="D2" s="79"/>
      <c r="E2" s="79"/>
      <c r="F2" s="79"/>
      <c r="G2" s="80"/>
      <c r="H2" s="80"/>
      <c r="I2" s="80"/>
      <c r="K2" s="80"/>
      <c r="M2" s="80"/>
      <c r="O2" s="80"/>
      <c r="Q2" s="80"/>
      <c r="R2" s="80"/>
      <c r="S2" s="80"/>
      <c r="U2" s="80"/>
    </row>
    <row r="3" spans="1:23" ht="17.100000000000001" customHeight="1" x14ac:dyDescent="0.25">
      <c r="A3" s="83" t="str">
        <f>'12-13'!A3</f>
        <v>สำหรับปีสิ้นสุดวันที่ 31 ธันวาคม พ.ศ. 2559</v>
      </c>
      <c r="B3" s="83"/>
      <c r="C3" s="83"/>
      <c r="D3" s="83"/>
      <c r="E3" s="83"/>
      <c r="F3" s="83"/>
      <c r="G3" s="38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5"/>
    </row>
    <row r="4" spans="1:23" s="90" customFormat="1" ht="17.100000000000001" customHeight="1" x14ac:dyDescent="0.25">
      <c r="A4" s="86"/>
      <c r="B4" s="86"/>
      <c r="C4" s="86"/>
      <c r="D4" s="86"/>
      <c r="E4" s="86"/>
      <c r="F4" s="80"/>
      <c r="G4" s="87"/>
      <c r="H4" s="87"/>
      <c r="I4" s="87"/>
      <c r="J4" s="80"/>
      <c r="K4" s="88"/>
      <c r="L4" s="80"/>
      <c r="M4" s="89"/>
      <c r="N4" s="80"/>
      <c r="R4" s="87"/>
      <c r="S4" s="87"/>
      <c r="T4" s="80"/>
      <c r="U4" s="87"/>
      <c r="V4" s="80"/>
      <c r="W4" s="87"/>
    </row>
    <row r="5" spans="1:23" s="90" customFormat="1" ht="17.100000000000001" customHeight="1" x14ac:dyDescent="0.25">
      <c r="A5" s="86"/>
      <c r="B5" s="86"/>
      <c r="C5" s="86"/>
      <c r="D5" s="86"/>
      <c r="G5" s="180" t="str">
        <f>'9-11'!K5</f>
        <v>งบการเงินเฉพาะกิจการ</v>
      </c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</row>
    <row r="6" spans="1:23" s="90" customFormat="1" ht="17.100000000000001" customHeight="1" x14ac:dyDescent="0.25">
      <c r="A6" s="86"/>
      <c r="B6" s="86"/>
      <c r="C6" s="86"/>
      <c r="D6" s="86"/>
      <c r="E6" s="91"/>
      <c r="F6" s="92"/>
      <c r="G6" s="93"/>
      <c r="H6" s="93"/>
      <c r="I6" s="93"/>
      <c r="J6" s="92"/>
      <c r="K6" s="93"/>
      <c r="L6" s="92"/>
      <c r="M6" s="81"/>
      <c r="N6" s="92"/>
      <c r="O6" s="92"/>
      <c r="P6" s="92"/>
      <c r="Q6" s="81"/>
      <c r="R6" s="94"/>
      <c r="S6" s="181" t="s">
        <v>235</v>
      </c>
      <c r="T6" s="181"/>
      <c r="U6" s="181"/>
      <c r="V6" s="92"/>
      <c r="W6" s="95"/>
    </row>
    <row r="7" spans="1:23" s="90" customFormat="1" ht="17.100000000000001" customHeight="1" x14ac:dyDescent="0.25">
      <c r="A7" s="86"/>
      <c r="B7" s="86"/>
      <c r="C7" s="86"/>
      <c r="D7" s="86"/>
      <c r="E7" s="91"/>
      <c r="F7" s="92"/>
      <c r="G7" s="93"/>
      <c r="H7" s="93"/>
      <c r="I7" s="93"/>
      <c r="J7" s="92"/>
      <c r="K7" s="93"/>
      <c r="L7" s="92"/>
      <c r="M7" s="81"/>
      <c r="N7" s="92"/>
      <c r="R7" s="94"/>
      <c r="S7" s="180" t="s">
        <v>87</v>
      </c>
      <c r="T7" s="180"/>
      <c r="U7" s="180"/>
      <c r="V7" s="92"/>
      <c r="W7" s="95"/>
    </row>
    <row r="8" spans="1:23" s="90" customFormat="1" ht="17.100000000000001" customHeight="1" x14ac:dyDescent="0.25">
      <c r="A8" s="96"/>
      <c r="B8" s="97"/>
      <c r="C8" s="97"/>
      <c r="D8" s="97"/>
      <c r="E8" s="86"/>
      <c r="F8" s="81"/>
      <c r="G8" s="87"/>
      <c r="H8" s="87"/>
      <c r="I8" s="87"/>
      <c r="J8" s="81"/>
      <c r="K8" s="87"/>
      <c r="L8" s="81"/>
      <c r="M8" s="87"/>
      <c r="N8" s="81"/>
      <c r="O8" s="87"/>
      <c r="P8" s="81"/>
      <c r="Q8" s="87"/>
      <c r="R8" s="87"/>
      <c r="S8" s="87"/>
      <c r="T8" s="81"/>
      <c r="U8" s="98" t="s">
        <v>97</v>
      </c>
      <c r="V8" s="81"/>
      <c r="W8" s="87"/>
    </row>
    <row r="9" spans="1:23" s="90" customFormat="1" ht="17.100000000000001" customHeight="1" x14ac:dyDescent="0.25">
      <c r="A9" s="96"/>
      <c r="B9" s="97"/>
      <c r="C9" s="97"/>
      <c r="D9" s="97"/>
      <c r="E9" s="86"/>
      <c r="F9" s="81"/>
      <c r="G9" s="87"/>
      <c r="H9" s="87"/>
      <c r="I9" s="87"/>
      <c r="J9" s="81"/>
      <c r="K9" s="87"/>
      <c r="L9" s="81"/>
      <c r="M9" s="87"/>
      <c r="N9" s="81"/>
      <c r="O9" s="182" t="s">
        <v>71</v>
      </c>
      <c r="P9" s="182"/>
      <c r="Q9" s="182"/>
      <c r="R9" s="87"/>
      <c r="S9" s="87"/>
      <c r="T9" s="81"/>
      <c r="U9" s="98" t="s">
        <v>99</v>
      </c>
      <c r="V9" s="81"/>
      <c r="W9" s="87"/>
    </row>
    <row r="10" spans="1:23" s="90" customFormat="1" ht="17.100000000000001" customHeight="1" x14ac:dyDescent="0.25">
      <c r="A10" s="86"/>
      <c r="B10" s="86"/>
      <c r="C10" s="86"/>
      <c r="D10" s="86"/>
      <c r="E10" s="91"/>
      <c r="F10" s="92"/>
      <c r="G10" s="95"/>
      <c r="H10" s="95"/>
      <c r="I10" s="80"/>
      <c r="J10" s="80"/>
      <c r="K10" s="99" t="s">
        <v>101</v>
      </c>
      <c r="L10" s="80"/>
      <c r="M10" s="100"/>
      <c r="N10" s="92"/>
      <c r="O10" s="92" t="s">
        <v>102</v>
      </c>
      <c r="P10" s="101"/>
      <c r="Q10" s="101"/>
      <c r="R10" s="95"/>
      <c r="S10" s="102"/>
      <c r="T10" s="102"/>
      <c r="U10" s="98" t="s">
        <v>103</v>
      </c>
      <c r="V10" s="92"/>
      <c r="W10" s="95"/>
    </row>
    <row r="11" spans="1:23" s="90" customFormat="1" ht="17.100000000000001" customHeight="1" x14ac:dyDescent="0.25">
      <c r="A11" s="86"/>
      <c r="B11" s="86"/>
      <c r="C11" s="86"/>
      <c r="D11" s="86"/>
      <c r="E11" s="91"/>
      <c r="F11" s="92"/>
      <c r="G11" s="99" t="s">
        <v>105</v>
      </c>
      <c r="H11" s="99"/>
      <c r="I11" s="95" t="s">
        <v>106</v>
      </c>
      <c r="J11" s="95"/>
      <c r="K11" s="95" t="s">
        <v>107</v>
      </c>
      <c r="L11" s="95"/>
      <c r="M11" s="95" t="s">
        <v>108</v>
      </c>
      <c r="N11" s="92"/>
      <c r="O11" s="95" t="s">
        <v>109</v>
      </c>
      <c r="P11" s="95"/>
      <c r="Q11" s="99"/>
      <c r="R11" s="95"/>
      <c r="S11" s="95" t="s">
        <v>110</v>
      </c>
      <c r="T11" s="95"/>
      <c r="U11" s="98" t="s">
        <v>112</v>
      </c>
      <c r="V11" s="92"/>
      <c r="W11" s="95"/>
    </row>
    <row r="12" spans="1:23" s="90" customFormat="1" ht="17.100000000000001" customHeight="1" x14ac:dyDescent="0.25">
      <c r="A12" s="86"/>
      <c r="B12" s="86"/>
      <c r="C12" s="86"/>
      <c r="D12" s="86"/>
      <c r="E12" s="91"/>
      <c r="F12" s="95"/>
      <c r="G12" s="99" t="s">
        <v>115</v>
      </c>
      <c r="H12" s="99"/>
      <c r="I12" s="95" t="s">
        <v>116</v>
      </c>
      <c r="J12" s="95"/>
      <c r="K12" s="99" t="s">
        <v>117</v>
      </c>
      <c r="L12" s="95"/>
      <c r="M12" s="95" t="s">
        <v>118</v>
      </c>
      <c r="N12" s="95"/>
      <c r="O12" s="95" t="s">
        <v>119</v>
      </c>
      <c r="P12" s="95"/>
      <c r="Q12" s="99" t="s">
        <v>120</v>
      </c>
      <c r="R12" s="95"/>
      <c r="S12" s="95" t="s">
        <v>121</v>
      </c>
      <c r="T12" s="95"/>
      <c r="U12" s="98" t="s">
        <v>122</v>
      </c>
      <c r="V12" s="95"/>
      <c r="W12" s="95" t="s">
        <v>125</v>
      </c>
    </row>
    <row r="13" spans="1:23" s="90" customFormat="1" ht="17.100000000000001" customHeight="1" x14ac:dyDescent="0.25">
      <c r="A13" s="86"/>
      <c r="B13" s="86"/>
      <c r="C13" s="86"/>
      <c r="D13" s="86"/>
      <c r="E13" s="177" t="s">
        <v>5</v>
      </c>
      <c r="F13" s="95"/>
      <c r="G13" s="103" t="str">
        <f>'9-11'!G8</f>
        <v>บาท</v>
      </c>
      <c r="H13" s="99"/>
      <c r="I13" s="103" t="str">
        <f>K13</f>
        <v>บาท</v>
      </c>
      <c r="J13" s="95"/>
      <c r="K13" s="103" t="str">
        <f>G13</f>
        <v>บาท</v>
      </c>
      <c r="L13" s="95"/>
      <c r="M13" s="103" t="str">
        <f>I13</f>
        <v>บาท</v>
      </c>
      <c r="N13" s="95"/>
      <c r="O13" s="103" t="str">
        <f>M13</f>
        <v>บาท</v>
      </c>
      <c r="P13" s="95"/>
      <c r="Q13" s="103" t="str">
        <f>O13</f>
        <v>บาท</v>
      </c>
      <c r="R13" s="95"/>
      <c r="S13" s="103" t="str">
        <f>Q13</f>
        <v>บาท</v>
      </c>
      <c r="T13" s="95"/>
      <c r="U13" s="103" t="str">
        <f>S13</f>
        <v>บาท</v>
      </c>
      <c r="V13" s="95"/>
      <c r="W13" s="103" t="str">
        <f>U13</f>
        <v>บาท</v>
      </c>
    </row>
    <row r="14" spans="1:23" s="90" customFormat="1" ht="6" customHeight="1" x14ac:dyDescent="0.25">
      <c r="A14" s="86"/>
      <c r="B14" s="86"/>
      <c r="C14" s="86"/>
      <c r="D14" s="86"/>
      <c r="E14" s="86"/>
      <c r="F14" s="80"/>
      <c r="G14" s="87"/>
      <c r="H14" s="87"/>
      <c r="I14" s="87"/>
      <c r="J14" s="80"/>
      <c r="K14" s="88"/>
      <c r="L14" s="80"/>
      <c r="M14" s="89"/>
      <c r="N14" s="80"/>
      <c r="R14" s="87"/>
      <c r="S14" s="87"/>
      <c r="T14" s="80"/>
      <c r="U14" s="87"/>
      <c r="V14" s="80"/>
      <c r="W14" s="87"/>
    </row>
    <row r="15" spans="1:23" s="90" customFormat="1" ht="17.100000000000001" customHeight="1" x14ac:dyDescent="0.25">
      <c r="A15" s="96" t="s">
        <v>210</v>
      </c>
      <c r="B15" s="96"/>
      <c r="C15" s="96"/>
      <c r="D15" s="96"/>
      <c r="E15" s="86"/>
      <c r="F15" s="80"/>
      <c r="G15" s="87">
        <v>963891769</v>
      </c>
      <c r="H15" s="87"/>
      <c r="I15" s="87">
        <v>1548743732</v>
      </c>
      <c r="J15" s="87"/>
      <c r="K15" s="87">
        <v>0</v>
      </c>
      <c r="L15" s="87"/>
      <c r="M15" s="87">
        <v>202175962</v>
      </c>
      <c r="N15" s="87"/>
      <c r="O15" s="87">
        <v>90000000</v>
      </c>
      <c r="P15" s="87"/>
      <c r="Q15" s="87">
        <v>1513414778</v>
      </c>
      <c r="R15" s="87"/>
      <c r="S15" s="87">
        <v>-7060791</v>
      </c>
      <c r="T15" s="87"/>
      <c r="U15" s="87">
        <v>0</v>
      </c>
      <c r="V15" s="87"/>
      <c r="W15" s="87">
        <f>SUM(G15:U15)</f>
        <v>4311165450</v>
      </c>
    </row>
    <row r="16" spans="1:23" s="93" customFormat="1" ht="17.100000000000001" customHeight="1" x14ac:dyDescent="0.25">
      <c r="A16" s="93" t="s">
        <v>126</v>
      </c>
      <c r="E16" s="104" t="str">
        <f>E22</f>
        <v>28, 29</v>
      </c>
      <c r="F16" s="81"/>
      <c r="G16" s="87">
        <v>468342398</v>
      </c>
      <c r="H16" s="87"/>
      <c r="I16" s="87">
        <v>10842210798</v>
      </c>
      <c r="J16" s="87"/>
      <c r="K16" s="87">
        <v>803407236</v>
      </c>
      <c r="L16" s="87"/>
      <c r="M16" s="87">
        <v>0</v>
      </c>
      <c r="N16" s="87"/>
      <c r="O16" s="87">
        <v>0</v>
      </c>
      <c r="P16" s="87"/>
      <c r="Q16" s="87">
        <v>0</v>
      </c>
      <c r="R16" s="87"/>
      <c r="S16" s="87">
        <v>0</v>
      </c>
      <c r="T16" s="87"/>
      <c r="U16" s="87">
        <v>0</v>
      </c>
      <c r="V16" s="87"/>
      <c r="W16" s="87">
        <f>SUM(G16:U16)</f>
        <v>12113960432</v>
      </c>
    </row>
    <row r="17" spans="1:23" s="93" customFormat="1" ht="17.100000000000001" customHeight="1" x14ac:dyDescent="0.25">
      <c r="A17" s="93" t="s">
        <v>127</v>
      </c>
      <c r="E17" s="104">
        <f>E23</f>
        <v>30</v>
      </c>
      <c r="F17" s="81"/>
      <c r="G17" s="87">
        <v>0</v>
      </c>
      <c r="H17" s="87"/>
      <c r="I17" s="87">
        <v>0</v>
      </c>
      <c r="J17" s="87"/>
      <c r="K17" s="87">
        <v>0</v>
      </c>
      <c r="L17" s="87"/>
      <c r="M17" s="87">
        <v>0</v>
      </c>
      <c r="N17" s="87"/>
      <c r="O17" s="87">
        <f>-Q17</f>
        <v>7000000</v>
      </c>
      <c r="P17" s="87"/>
      <c r="Q17" s="87">
        <v>-7000000</v>
      </c>
      <c r="R17" s="87"/>
      <c r="S17" s="87">
        <v>0</v>
      </c>
      <c r="T17" s="87"/>
      <c r="U17" s="87">
        <v>0</v>
      </c>
      <c r="V17" s="87"/>
      <c r="W17" s="87">
        <f>SUM(G17:U17)</f>
        <v>0</v>
      </c>
    </row>
    <row r="18" spans="1:23" s="93" customFormat="1" ht="17.100000000000001" customHeight="1" x14ac:dyDescent="0.25">
      <c r="A18" s="93" t="s">
        <v>208</v>
      </c>
      <c r="E18" s="105"/>
      <c r="F18" s="81"/>
      <c r="G18" s="106">
        <v>0</v>
      </c>
      <c r="H18" s="87"/>
      <c r="I18" s="106">
        <v>0</v>
      </c>
      <c r="J18" s="87"/>
      <c r="K18" s="106">
        <v>0</v>
      </c>
      <c r="L18" s="87"/>
      <c r="M18" s="106">
        <v>0</v>
      </c>
      <c r="N18" s="87"/>
      <c r="O18" s="106">
        <v>0</v>
      </c>
      <c r="P18" s="87"/>
      <c r="Q18" s="106">
        <f>'12-13'!M26</f>
        <v>602946453</v>
      </c>
      <c r="R18" s="87"/>
      <c r="S18" s="106">
        <f>'12-13'!M53+'12-13'!M58</f>
        <v>117270664</v>
      </c>
      <c r="T18" s="87"/>
      <c r="U18" s="106">
        <f>'12-13'!M36</f>
        <v>-4387523</v>
      </c>
      <c r="V18" s="87"/>
      <c r="W18" s="106">
        <f>SUM(G18:U18)</f>
        <v>715829594</v>
      </c>
    </row>
    <row r="19" spans="1:23" s="93" customFormat="1" ht="6" customHeight="1" x14ac:dyDescent="0.25">
      <c r="E19" s="105"/>
      <c r="F19" s="81"/>
      <c r="G19" s="107"/>
      <c r="H19" s="107"/>
      <c r="I19" s="107"/>
      <c r="J19" s="81"/>
      <c r="K19" s="107"/>
      <c r="L19" s="81"/>
      <c r="M19" s="107"/>
      <c r="N19" s="81"/>
      <c r="O19" s="107"/>
      <c r="P19" s="81"/>
      <c r="Q19" s="107"/>
      <c r="R19" s="107"/>
      <c r="S19" s="107"/>
      <c r="T19" s="81"/>
      <c r="U19" s="107"/>
      <c r="V19" s="81"/>
      <c r="W19" s="107"/>
    </row>
    <row r="20" spans="1:23" s="90" customFormat="1" ht="17.100000000000001" customHeight="1" x14ac:dyDescent="0.25">
      <c r="A20" s="96" t="s">
        <v>211</v>
      </c>
      <c r="B20" s="96"/>
      <c r="C20" s="96"/>
      <c r="D20" s="96"/>
      <c r="E20" s="86"/>
      <c r="F20" s="81"/>
      <c r="G20" s="87">
        <f>SUM(G15:G18)</f>
        <v>1432234167</v>
      </c>
      <c r="H20" s="87"/>
      <c r="I20" s="87">
        <f>SUM(I15:I18)</f>
        <v>12390954530</v>
      </c>
      <c r="J20" s="80"/>
      <c r="K20" s="87">
        <f>SUM(K15:K18)</f>
        <v>803407236</v>
      </c>
      <c r="L20" s="80"/>
      <c r="M20" s="87">
        <f>SUM(M15:M18)</f>
        <v>202175962</v>
      </c>
      <c r="N20" s="80"/>
      <c r="O20" s="87">
        <f>SUM(O15:O18)</f>
        <v>97000000</v>
      </c>
      <c r="P20" s="80"/>
      <c r="Q20" s="87">
        <f>SUM(Q15:Q18)</f>
        <v>2109361231</v>
      </c>
      <c r="R20" s="87"/>
      <c r="S20" s="87">
        <f>SUM(S15:S18)</f>
        <v>110209873</v>
      </c>
      <c r="T20" s="80"/>
      <c r="U20" s="87">
        <f>SUM(U15:U18)</f>
        <v>-4387523</v>
      </c>
      <c r="V20" s="80"/>
      <c r="W20" s="87">
        <f>SUM(W15:W18)</f>
        <v>17140955476</v>
      </c>
    </row>
    <row r="21" spans="1:23" s="90" customFormat="1" ht="17.100000000000001" customHeight="1" x14ac:dyDescent="0.25">
      <c r="A21" s="93" t="s">
        <v>129</v>
      </c>
      <c r="B21" s="97"/>
      <c r="C21" s="97"/>
      <c r="D21" s="97"/>
      <c r="E21" s="86"/>
      <c r="F21" s="81"/>
      <c r="G21" s="87"/>
      <c r="H21" s="87"/>
      <c r="I21" s="87"/>
      <c r="J21" s="81"/>
      <c r="K21" s="87"/>
      <c r="L21" s="81"/>
      <c r="M21" s="87"/>
      <c r="N21" s="81"/>
      <c r="O21" s="87"/>
      <c r="P21" s="81"/>
      <c r="Q21" s="87"/>
      <c r="R21" s="87"/>
      <c r="S21" s="87"/>
      <c r="T21" s="81"/>
      <c r="U21" s="87"/>
      <c r="V21" s="81"/>
      <c r="W21" s="87"/>
    </row>
    <row r="22" spans="1:23" s="93" customFormat="1" ht="17.100000000000001" customHeight="1" x14ac:dyDescent="0.25">
      <c r="B22" s="93" t="s">
        <v>130</v>
      </c>
      <c r="E22" s="104" t="str">
        <f>'14'!E26</f>
        <v>28, 29</v>
      </c>
      <c r="F22" s="81"/>
      <c r="G22" s="87">
        <v>8865</v>
      </c>
      <c r="H22" s="87"/>
      <c r="I22" s="87">
        <v>355076</v>
      </c>
      <c r="J22" s="87"/>
      <c r="K22" s="87">
        <v>-59764</v>
      </c>
      <c r="L22" s="87"/>
      <c r="M22" s="87">
        <v>0</v>
      </c>
      <c r="N22" s="87"/>
      <c r="O22" s="87">
        <v>0</v>
      </c>
      <c r="P22" s="87"/>
      <c r="Q22" s="87">
        <v>0</v>
      </c>
      <c r="R22" s="87"/>
      <c r="S22" s="87">
        <v>0</v>
      </c>
      <c r="T22" s="87"/>
      <c r="U22" s="87">
        <v>0</v>
      </c>
      <c r="V22" s="87"/>
      <c r="W22" s="87">
        <f>SUM(G22:U22)</f>
        <v>304177</v>
      </c>
    </row>
    <row r="23" spans="1:23" s="93" customFormat="1" ht="17.100000000000001" customHeight="1" x14ac:dyDescent="0.25">
      <c r="A23" s="93" t="s">
        <v>134</v>
      </c>
      <c r="E23" s="104">
        <f>'14'!E27</f>
        <v>30</v>
      </c>
      <c r="F23" s="81"/>
      <c r="G23" s="87">
        <v>0</v>
      </c>
      <c r="H23" s="87"/>
      <c r="I23" s="87">
        <v>0</v>
      </c>
      <c r="J23" s="87"/>
      <c r="K23" s="87">
        <v>0</v>
      </c>
      <c r="L23" s="87"/>
      <c r="M23" s="87">
        <v>0</v>
      </c>
      <c r="N23" s="87"/>
      <c r="O23" s="87">
        <f>-Q23</f>
        <v>30150000</v>
      </c>
      <c r="P23" s="87"/>
      <c r="Q23" s="87">
        <v>-30150000</v>
      </c>
      <c r="R23" s="87"/>
      <c r="S23" s="87">
        <v>0</v>
      </c>
      <c r="T23" s="87"/>
      <c r="U23" s="87">
        <v>0</v>
      </c>
      <c r="V23" s="87"/>
      <c r="W23" s="87">
        <f>SUM(G23:U23)</f>
        <v>0</v>
      </c>
    </row>
    <row r="24" spans="1:23" s="93" customFormat="1" ht="17.100000000000001" customHeight="1" x14ac:dyDescent="0.25">
      <c r="A24" s="93" t="s">
        <v>208</v>
      </c>
      <c r="E24" s="105"/>
      <c r="F24" s="81"/>
      <c r="G24" s="106">
        <v>0</v>
      </c>
      <c r="H24" s="87"/>
      <c r="I24" s="106">
        <v>0</v>
      </c>
      <c r="J24" s="87"/>
      <c r="K24" s="106">
        <v>0</v>
      </c>
      <c r="L24" s="87"/>
      <c r="M24" s="106">
        <v>0</v>
      </c>
      <c r="N24" s="87"/>
      <c r="O24" s="106">
        <v>0</v>
      </c>
      <c r="P24" s="87"/>
      <c r="Q24" s="106">
        <f>'12-13'!K26</f>
        <v>585641209</v>
      </c>
      <c r="R24" s="87"/>
      <c r="S24" s="106">
        <f>'12-13'!K53+'12-13'!K58</f>
        <v>-63691874</v>
      </c>
      <c r="T24" s="87"/>
      <c r="U24" s="106">
        <f>'12-13'!K36</f>
        <v>-2194510</v>
      </c>
      <c r="V24" s="87"/>
      <c r="W24" s="106">
        <f>SUM(G24:U24)</f>
        <v>519754825</v>
      </c>
    </row>
    <row r="25" spans="1:23" s="93" customFormat="1" ht="6" customHeight="1" x14ac:dyDescent="0.25">
      <c r="E25" s="105"/>
      <c r="F25" s="81"/>
      <c r="G25" s="107"/>
      <c r="H25" s="107"/>
      <c r="I25" s="107"/>
      <c r="J25" s="81"/>
      <c r="K25" s="107"/>
      <c r="L25" s="81"/>
      <c r="M25" s="107"/>
      <c r="N25" s="81"/>
      <c r="O25" s="107"/>
      <c r="P25" s="81"/>
      <c r="Q25" s="107"/>
      <c r="R25" s="107"/>
      <c r="S25" s="107"/>
      <c r="T25" s="81"/>
      <c r="U25" s="107"/>
      <c r="V25" s="81"/>
      <c r="W25" s="107"/>
    </row>
    <row r="26" spans="1:23" s="90" customFormat="1" ht="17.100000000000001" customHeight="1" thickBot="1" x14ac:dyDescent="0.3">
      <c r="A26" s="96" t="s">
        <v>212</v>
      </c>
      <c r="B26" s="97"/>
      <c r="C26" s="97"/>
      <c r="D26" s="97"/>
      <c r="E26" s="86"/>
      <c r="F26" s="81"/>
      <c r="G26" s="108">
        <f>SUM(G20:G24)</f>
        <v>1432243032</v>
      </c>
      <c r="H26" s="87"/>
      <c r="I26" s="108">
        <f>SUM(I20:I24)</f>
        <v>12391309606</v>
      </c>
      <c r="J26" s="81"/>
      <c r="K26" s="108">
        <f>SUM(K20:K24)</f>
        <v>803347472</v>
      </c>
      <c r="L26" s="81"/>
      <c r="M26" s="108">
        <f>SUM(M20:M24)</f>
        <v>202175962</v>
      </c>
      <c r="N26" s="81"/>
      <c r="O26" s="108">
        <f>SUM(O20:O24)</f>
        <v>127150000</v>
      </c>
      <c r="P26" s="81"/>
      <c r="Q26" s="108">
        <f>SUM(Q20:Q24)</f>
        <v>2664852440</v>
      </c>
      <c r="R26" s="87"/>
      <c r="S26" s="108">
        <f>SUM(S20:S24)</f>
        <v>46517999</v>
      </c>
      <c r="T26" s="81"/>
      <c r="U26" s="108">
        <f>SUM(U20:U24)</f>
        <v>-6582033</v>
      </c>
      <c r="V26" s="81"/>
      <c r="W26" s="108">
        <f>SUM(W20:W24)</f>
        <v>17661014478</v>
      </c>
    </row>
    <row r="27" spans="1:23" s="90" customFormat="1" ht="17.100000000000001" customHeight="1" thickTop="1" x14ac:dyDescent="0.25">
      <c r="A27" s="96"/>
      <c r="B27" s="97"/>
      <c r="C27" s="97"/>
      <c r="D27" s="97"/>
      <c r="E27" s="86"/>
      <c r="F27" s="81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</row>
    <row r="28" spans="1:23" s="90" customFormat="1" ht="17.100000000000001" customHeight="1" x14ac:dyDescent="0.25">
      <c r="A28" s="96"/>
      <c r="B28" s="97"/>
      <c r="C28" s="97"/>
      <c r="D28" s="97"/>
      <c r="E28" s="86"/>
      <c r="F28" s="81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</row>
    <row r="29" spans="1:23" s="90" customFormat="1" ht="17.100000000000001" customHeight="1" x14ac:dyDescent="0.25">
      <c r="A29" s="96"/>
      <c r="B29" s="97"/>
      <c r="C29" s="97"/>
      <c r="D29" s="97"/>
      <c r="E29" s="86"/>
      <c r="F29" s="81"/>
      <c r="G29" s="87"/>
      <c r="H29" s="87"/>
      <c r="I29" s="87"/>
      <c r="J29" s="81"/>
      <c r="K29" s="87"/>
      <c r="L29" s="81"/>
      <c r="M29" s="87"/>
      <c r="N29" s="81"/>
      <c r="O29" s="87"/>
      <c r="P29" s="81"/>
      <c r="Q29" s="87"/>
      <c r="R29" s="87"/>
      <c r="S29" s="87"/>
      <c r="T29" s="81"/>
      <c r="U29" s="87"/>
      <c r="V29" s="81"/>
      <c r="W29" s="87"/>
    </row>
    <row r="30" spans="1:23" s="90" customFormat="1" ht="17.100000000000001" customHeight="1" x14ac:dyDescent="0.25">
      <c r="A30" s="96"/>
      <c r="B30" s="97"/>
      <c r="C30" s="97"/>
      <c r="D30" s="97"/>
      <c r="E30" s="86"/>
      <c r="F30" s="81"/>
      <c r="G30" s="87"/>
      <c r="H30" s="87"/>
      <c r="I30" s="87"/>
      <c r="J30" s="81"/>
      <c r="K30" s="87"/>
      <c r="L30" s="81"/>
      <c r="M30" s="87"/>
      <c r="N30" s="81"/>
      <c r="O30" s="87"/>
      <c r="P30" s="81"/>
      <c r="Q30" s="87"/>
      <c r="R30" s="87"/>
      <c r="S30" s="87"/>
      <c r="T30" s="81"/>
      <c r="U30" s="87"/>
      <c r="V30" s="81"/>
      <c r="W30" s="87"/>
    </row>
    <row r="31" spans="1:23" s="90" customFormat="1" ht="17.100000000000001" customHeight="1" x14ac:dyDescent="0.25">
      <c r="A31" s="96"/>
      <c r="B31" s="97"/>
      <c r="C31" s="97"/>
      <c r="D31" s="97"/>
      <c r="E31" s="86"/>
      <c r="F31" s="81"/>
      <c r="G31" s="87"/>
      <c r="H31" s="87"/>
      <c r="I31" s="87"/>
      <c r="J31" s="81"/>
      <c r="K31" s="87"/>
      <c r="L31" s="81"/>
      <c r="M31" s="87"/>
      <c r="N31" s="81"/>
      <c r="O31" s="87"/>
      <c r="P31" s="81"/>
      <c r="Q31" s="87"/>
      <c r="R31" s="87"/>
      <c r="S31" s="87"/>
      <c r="T31" s="81"/>
      <c r="U31" s="87"/>
      <c r="V31" s="81"/>
      <c r="W31" s="87"/>
    </row>
    <row r="32" spans="1:23" s="90" customFormat="1" ht="17.100000000000001" customHeight="1" x14ac:dyDescent="0.25">
      <c r="A32" s="96"/>
      <c r="B32" s="97"/>
      <c r="C32" s="97"/>
      <c r="D32" s="97"/>
      <c r="E32" s="86"/>
      <c r="F32" s="81"/>
      <c r="G32" s="87"/>
      <c r="H32" s="87"/>
      <c r="I32" s="87"/>
      <c r="J32" s="81"/>
      <c r="K32" s="87"/>
      <c r="L32" s="81"/>
      <c r="M32" s="87"/>
      <c r="N32" s="81"/>
      <c r="O32" s="87"/>
      <c r="P32" s="81"/>
      <c r="Q32" s="87"/>
      <c r="R32" s="87"/>
      <c r="S32" s="87"/>
      <c r="T32" s="81"/>
      <c r="U32" s="87"/>
      <c r="V32" s="81"/>
      <c r="W32" s="87"/>
    </row>
    <row r="33" spans="1:23" s="90" customFormat="1" ht="8.25" customHeight="1" x14ac:dyDescent="0.25">
      <c r="A33" s="96"/>
      <c r="B33" s="97"/>
      <c r="C33" s="97"/>
      <c r="D33" s="97"/>
      <c r="E33" s="86"/>
      <c r="F33" s="81"/>
      <c r="G33" s="87"/>
      <c r="H33" s="87"/>
      <c r="I33" s="87"/>
      <c r="J33" s="81"/>
      <c r="K33" s="87"/>
      <c r="L33" s="81"/>
      <c r="M33" s="87"/>
      <c r="N33" s="81"/>
      <c r="O33" s="87"/>
      <c r="P33" s="81"/>
      <c r="Q33" s="87"/>
      <c r="R33" s="87"/>
      <c r="S33" s="87"/>
      <c r="T33" s="81"/>
      <c r="U33" s="87"/>
      <c r="V33" s="81"/>
      <c r="W33" s="87"/>
    </row>
    <row r="34" spans="1:23" ht="18" customHeight="1" x14ac:dyDescent="0.25">
      <c r="A34" s="109" t="str">
        <f>'9-11'!A50</f>
        <v>หมายเหตุประกอบงบการเงินเป็นส่วนหนึ่งของงบการเงินนี้</v>
      </c>
      <c r="B34" s="109"/>
      <c r="C34" s="109"/>
      <c r="D34" s="109"/>
      <c r="E34" s="85"/>
      <c r="F34" s="85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5"/>
    </row>
  </sheetData>
  <mergeCells count="4">
    <mergeCell ref="G5:W5"/>
    <mergeCell ref="S6:U6"/>
    <mergeCell ref="S7:U7"/>
    <mergeCell ref="O9:Q9"/>
  </mergeCells>
  <pageMargins left="0.5" right="0.5" top="0.5" bottom="0.6" header="0.49" footer="0.4"/>
  <pageSetup paperSize="9" firstPageNumber="15" orientation="landscape" useFirstPageNumber="1" horizontalDpi="1200" verticalDpi="1200" r:id="rId1"/>
  <headerFooter>
    <oddFooter>&amp;R&amp;"Angsana New,Regular"&amp;12&amp;P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5"/>
  <sheetViews>
    <sheetView zoomScaleNormal="100" zoomScaleSheetLayoutView="100" workbookViewId="0">
      <selection activeCell="A145" sqref="A145:XFD145"/>
    </sheetView>
  </sheetViews>
  <sheetFormatPr defaultColWidth="9.140625" defaultRowHeight="18" x14ac:dyDescent="0.25"/>
  <cols>
    <col min="1" max="3" width="1.42578125" style="112" customWidth="1"/>
    <col min="4" max="4" width="30.28515625" style="112" customWidth="1"/>
    <col min="5" max="5" width="7" style="112" customWidth="1"/>
    <col min="6" max="6" width="0.7109375" style="112" customWidth="1"/>
    <col min="7" max="7" width="11.5703125" style="113" customWidth="1"/>
    <col min="8" max="8" width="0.7109375" style="113" customWidth="1"/>
    <col min="9" max="9" width="11.5703125" style="113" customWidth="1"/>
    <col min="10" max="10" width="0.7109375" style="113" customWidth="1"/>
    <col min="11" max="11" width="11.5703125" style="113" customWidth="1"/>
    <col min="12" max="12" width="0.7109375" style="113" customWidth="1"/>
    <col min="13" max="13" width="11.5703125" style="113" customWidth="1"/>
    <col min="14" max="16384" width="9.140625" style="112"/>
  </cols>
  <sheetData>
    <row r="1" spans="1:18" ht="17.100000000000001" customHeight="1" x14ac:dyDescent="0.25">
      <c r="A1" s="110" t="str">
        <f>'9-11'!A1</f>
        <v>บริษัท ดับบลิวเอชเอ คอร์ปอเรชั่น จำกัด (มหาชน)</v>
      </c>
      <c r="B1" s="110"/>
      <c r="C1" s="110"/>
      <c r="D1" s="111"/>
    </row>
    <row r="2" spans="1:18" ht="17.100000000000001" customHeight="1" x14ac:dyDescent="0.25">
      <c r="A2" s="110" t="s">
        <v>220</v>
      </c>
      <c r="B2" s="110"/>
      <c r="C2" s="110"/>
      <c r="D2" s="110"/>
    </row>
    <row r="3" spans="1:18" ht="17.100000000000001" customHeight="1" x14ac:dyDescent="0.25">
      <c r="A3" s="114" t="str">
        <f>'12-13'!A3</f>
        <v>สำหรับปีสิ้นสุดวันที่ 31 ธันวาคม พ.ศ. 2559</v>
      </c>
      <c r="B3" s="114"/>
      <c r="C3" s="114"/>
      <c r="D3" s="114"/>
      <c r="E3" s="115"/>
      <c r="F3" s="115"/>
      <c r="G3" s="38"/>
      <c r="H3" s="38"/>
      <c r="I3" s="38"/>
      <c r="J3" s="38"/>
      <c r="K3" s="38"/>
      <c r="L3" s="38"/>
      <c r="M3" s="38"/>
    </row>
    <row r="4" spans="1:18" ht="17.100000000000001" customHeight="1" x14ac:dyDescent="0.25"/>
    <row r="5" spans="1:18" ht="17.100000000000001" customHeight="1" x14ac:dyDescent="0.25">
      <c r="G5" s="179" t="str">
        <f>'9-11'!G5:I5</f>
        <v>งบการเงินรวม</v>
      </c>
      <c r="H5" s="179"/>
      <c r="I5" s="179"/>
      <c r="J5" s="4"/>
      <c r="K5" s="179" t="str">
        <f>'9-11'!K5:M5</f>
        <v>งบการเงินเฉพาะกิจการ</v>
      </c>
      <c r="L5" s="179"/>
      <c r="M5" s="179"/>
    </row>
    <row r="6" spans="1:18" ht="17.100000000000001" customHeight="1" x14ac:dyDescent="0.25">
      <c r="G6" s="10" t="str">
        <f>'9-11'!G6</f>
        <v>พ.ศ. 2559</v>
      </c>
      <c r="H6" s="45"/>
      <c r="I6" s="10" t="str">
        <f>'9-11'!I6</f>
        <v>พ.ศ. 2558</v>
      </c>
      <c r="J6" s="8"/>
      <c r="K6" s="10" t="str">
        <f>'9-11'!K6</f>
        <v>พ.ศ. 2559</v>
      </c>
      <c r="L6" s="45"/>
      <c r="M6" s="10" t="str">
        <f>'9-11'!M6</f>
        <v>พ.ศ. 2558</v>
      </c>
    </row>
    <row r="7" spans="1:18" ht="17.100000000000001" customHeight="1" x14ac:dyDescent="0.25">
      <c r="A7" s="110"/>
      <c r="B7" s="116"/>
      <c r="C7" s="116"/>
      <c r="D7" s="116"/>
      <c r="E7" s="117" t="s">
        <v>5</v>
      </c>
      <c r="F7" s="118"/>
      <c r="G7" s="14" t="str">
        <f>'9-11'!G8</f>
        <v>บาท</v>
      </c>
      <c r="H7" s="10"/>
      <c r="I7" s="14" t="str">
        <f>'9-11'!I8</f>
        <v>บาท</v>
      </c>
      <c r="J7" s="10"/>
      <c r="K7" s="14" t="str">
        <f>'9-11'!K8</f>
        <v>บาท</v>
      </c>
      <c r="L7" s="10"/>
      <c r="M7" s="14" t="str">
        <f>'9-11'!M8</f>
        <v>บาท</v>
      </c>
    </row>
    <row r="8" spans="1:18" ht="8.1" customHeight="1" x14ac:dyDescent="0.25">
      <c r="A8" s="110"/>
      <c r="B8" s="116"/>
      <c r="C8" s="116"/>
      <c r="D8" s="116"/>
      <c r="E8" s="119"/>
      <c r="F8" s="118"/>
      <c r="G8" s="8"/>
      <c r="H8" s="10"/>
      <c r="I8" s="8"/>
      <c r="J8" s="10"/>
      <c r="K8" s="8"/>
      <c r="L8" s="10"/>
      <c r="M8" s="8"/>
    </row>
    <row r="9" spans="1:18" s="116" customFormat="1" ht="17.100000000000001" customHeight="1" x14ac:dyDescent="0.25">
      <c r="A9" s="110" t="s">
        <v>135</v>
      </c>
      <c r="B9" s="120"/>
      <c r="C9" s="120"/>
      <c r="D9" s="120"/>
      <c r="G9" s="121"/>
      <c r="H9" s="121"/>
      <c r="I9" s="121"/>
      <c r="J9" s="121"/>
      <c r="K9" s="121"/>
      <c r="L9" s="121"/>
      <c r="M9" s="121"/>
      <c r="N9" s="120"/>
      <c r="O9" s="120"/>
      <c r="P9" s="120"/>
      <c r="Q9" s="120"/>
      <c r="R9" s="120"/>
    </row>
    <row r="10" spans="1:18" s="116" customFormat="1" ht="17.100000000000001" customHeight="1" x14ac:dyDescent="0.25">
      <c r="A10" s="112" t="s">
        <v>250</v>
      </c>
      <c r="C10" s="112"/>
      <c r="D10" s="120"/>
      <c r="E10" s="120"/>
      <c r="G10" s="122">
        <f>'12-13'!G23</f>
        <v>3982895669</v>
      </c>
      <c r="H10" s="121"/>
      <c r="I10" s="122">
        <f>'12-13'!I23</f>
        <v>2253923775</v>
      </c>
      <c r="K10" s="122">
        <f>'12-13'!K23</f>
        <v>680524513</v>
      </c>
      <c r="L10" s="121"/>
      <c r="M10" s="122">
        <f>'12-13'!M23</f>
        <v>633621128</v>
      </c>
      <c r="N10" s="120"/>
      <c r="O10" s="120"/>
      <c r="P10" s="120"/>
      <c r="Q10" s="120"/>
      <c r="R10" s="120"/>
    </row>
    <row r="11" spans="1:18" s="116" customFormat="1" ht="17.100000000000001" customHeight="1" x14ac:dyDescent="0.25">
      <c r="A11" s="112" t="s">
        <v>136</v>
      </c>
      <c r="D11" s="120"/>
      <c r="E11" s="120"/>
      <c r="G11" s="123"/>
      <c r="H11" s="121"/>
      <c r="I11" s="123"/>
      <c r="K11" s="123"/>
      <c r="L11" s="121"/>
      <c r="M11" s="123"/>
      <c r="N11" s="120"/>
      <c r="O11" s="120"/>
      <c r="P11" s="120"/>
      <c r="Q11" s="120"/>
      <c r="R11" s="120"/>
    </row>
    <row r="12" spans="1:18" s="116" customFormat="1" ht="17.100000000000001" customHeight="1" x14ac:dyDescent="0.25">
      <c r="B12" s="112" t="s">
        <v>137</v>
      </c>
      <c r="C12" s="112"/>
      <c r="D12" s="120"/>
      <c r="E12" s="124"/>
      <c r="G12" s="123">
        <v>-15996874</v>
      </c>
      <c r="H12" s="125"/>
      <c r="I12" s="164">
        <v>-5943357</v>
      </c>
      <c r="J12" s="120"/>
      <c r="K12" s="123">
        <v>0</v>
      </c>
      <c r="L12" s="125"/>
      <c r="M12" s="164">
        <v>-7404359</v>
      </c>
      <c r="N12" s="120"/>
      <c r="O12" s="120"/>
      <c r="P12" s="120"/>
      <c r="Q12" s="120"/>
      <c r="R12" s="120"/>
    </row>
    <row r="13" spans="1:18" s="116" customFormat="1" ht="17.100000000000001" customHeight="1" x14ac:dyDescent="0.25">
      <c r="A13" s="112"/>
      <c r="B13" s="112" t="s">
        <v>138</v>
      </c>
      <c r="C13" s="112"/>
      <c r="D13" s="120"/>
      <c r="E13" s="124" t="str">
        <f>'9-11'!E34&amp;", "&amp;'9-11'!E35</f>
        <v>18, 19</v>
      </c>
      <c r="G13" s="123">
        <v>563724676</v>
      </c>
      <c r="H13" s="120"/>
      <c r="I13" s="123">
        <v>504886088</v>
      </c>
      <c r="J13" s="120">
        <v>0</v>
      </c>
      <c r="K13" s="123">
        <v>213276534</v>
      </c>
      <c r="L13" s="120">
        <v>0</v>
      </c>
      <c r="M13" s="123">
        <v>231289820</v>
      </c>
      <c r="N13" s="120"/>
      <c r="O13" s="120"/>
      <c r="P13" s="120"/>
      <c r="Q13" s="120"/>
      <c r="R13" s="120"/>
    </row>
    <row r="14" spans="1:18" s="116" customFormat="1" ht="17.100000000000001" customHeight="1" x14ac:dyDescent="0.25">
      <c r="B14" s="112" t="s">
        <v>139</v>
      </c>
      <c r="C14" s="112"/>
      <c r="D14" s="120"/>
      <c r="E14" s="51"/>
      <c r="G14" s="123">
        <v>33279018</v>
      </c>
      <c r="H14" s="121"/>
      <c r="I14" s="164">
        <v>9987371</v>
      </c>
      <c r="K14" s="123">
        <v>1846236</v>
      </c>
      <c r="L14" s="121"/>
      <c r="M14" s="123">
        <v>2525517</v>
      </c>
      <c r="N14" s="120"/>
      <c r="O14" s="120"/>
      <c r="P14" s="120"/>
      <c r="Q14" s="120"/>
      <c r="R14" s="120"/>
    </row>
    <row r="15" spans="1:18" s="116" customFormat="1" ht="17.100000000000001" customHeight="1" x14ac:dyDescent="0.25">
      <c r="B15" s="112" t="s">
        <v>140</v>
      </c>
      <c r="C15" s="112"/>
      <c r="D15" s="120"/>
      <c r="E15" s="51">
        <v>20</v>
      </c>
      <c r="G15" s="123">
        <v>12057952</v>
      </c>
      <c r="H15" s="121"/>
      <c r="I15" s="126">
        <v>248746523</v>
      </c>
      <c r="K15" s="123">
        <v>0</v>
      </c>
      <c r="L15" s="121"/>
      <c r="M15" s="123">
        <v>0</v>
      </c>
      <c r="N15" s="120"/>
      <c r="O15" s="120"/>
      <c r="P15" s="120"/>
      <c r="Q15" s="120"/>
      <c r="R15" s="120"/>
    </row>
    <row r="16" spans="1:18" s="116" customFormat="1" ht="17.100000000000001" customHeight="1" x14ac:dyDescent="0.25">
      <c r="B16" s="19" t="s">
        <v>141</v>
      </c>
      <c r="C16" s="112"/>
      <c r="D16" s="120"/>
      <c r="E16" s="51"/>
      <c r="G16" s="123">
        <v>2148329</v>
      </c>
      <c r="H16" s="121"/>
      <c r="I16" s="122">
        <v>0</v>
      </c>
      <c r="K16" s="123">
        <v>0</v>
      </c>
      <c r="L16" s="121"/>
      <c r="M16" s="123">
        <v>0</v>
      </c>
      <c r="N16" s="120"/>
      <c r="O16" s="120"/>
      <c r="P16" s="120"/>
      <c r="Q16" s="120"/>
      <c r="R16" s="120"/>
    </row>
    <row r="17" spans="1:18" s="116" customFormat="1" ht="17.100000000000001" customHeight="1" x14ac:dyDescent="0.25">
      <c r="B17" s="112" t="s">
        <v>228</v>
      </c>
      <c r="C17" s="112"/>
      <c r="D17" s="112"/>
      <c r="E17" s="124">
        <f>'12-13'!E17</f>
        <v>32</v>
      </c>
      <c r="G17" s="123">
        <v>-14301884</v>
      </c>
      <c r="H17" s="121"/>
      <c r="I17" s="122">
        <v>-27582813</v>
      </c>
      <c r="K17" s="123">
        <v>-4535068</v>
      </c>
      <c r="L17" s="121"/>
      <c r="M17" s="123">
        <v>-17890085</v>
      </c>
      <c r="N17" s="120"/>
      <c r="O17" s="120"/>
      <c r="P17" s="120"/>
      <c r="Q17" s="120"/>
      <c r="R17" s="120"/>
    </row>
    <row r="18" spans="1:18" s="116" customFormat="1" ht="17.100000000000001" customHeight="1" x14ac:dyDescent="0.25">
      <c r="B18" s="112" t="s">
        <v>142</v>
      </c>
      <c r="C18" s="112"/>
      <c r="D18" s="112"/>
      <c r="E18" s="124">
        <f>E17</f>
        <v>32</v>
      </c>
      <c r="G18" s="123">
        <v>-3708371</v>
      </c>
      <c r="H18" s="121"/>
      <c r="I18" s="122">
        <v>0</v>
      </c>
      <c r="K18" s="123">
        <v>-3644119</v>
      </c>
      <c r="L18" s="121"/>
      <c r="M18" s="123">
        <v>0</v>
      </c>
      <c r="N18" s="120"/>
      <c r="O18" s="120"/>
      <c r="P18" s="120"/>
      <c r="Q18" s="120"/>
      <c r="R18" s="120"/>
    </row>
    <row r="19" spans="1:18" s="116" customFormat="1" ht="17.100000000000001" customHeight="1" x14ac:dyDescent="0.25">
      <c r="B19" s="112" t="s">
        <v>261</v>
      </c>
      <c r="C19" s="112"/>
      <c r="D19" s="112"/>
      <c r="E19" s="124">
        <v>32</v>
      </c>
      <c r="G19" s="123">
        <v>-388305</v>
      </c>
      <c r="H19" s="121"/>
      <c r="I19" s="122">
        <v>0</v>
      </c>
      <c r="K19" s="123">
        <v>0</v>
      </c>
      <c r="L19" s="121"/>
      <c r="M19" s="123">
        <v>0</v>
      </c>
      <c r="N19" s="120"/>
      <c r="O19" s="120"/>
      <c r="P19" s="120"/>
      <c r="Q19" s="120"/>
      <c r="R19" s="120"/>
    </row>
    <row r="20" spans="1:18" s="116" customFormat="1" ht="17.100000000000001" customHeight="1" x14ac:dyDescent="0.25">
      <c r="B20" s="112" t="s">
        <v>143</v>
      </c>
      <c r="C20" s="112"/>
      <c r="D20" s="112"/>
      <c r="E20" s="124">
        <f>E17</f>
        <v>32</v>
      </c>
      <c r="G20" s="123">
        <v>0</v>
      </c>
      <c r="H20" s="121"/>
      <c r="I20" s="122">
        <v>-101428623</v>
      </c>
      <c r="K20" s="123">
        <v>0</v>
      </c>
      <c r="L20" s="121"/>
      <c r="M20" s="123">
        <v>0</v>
      </c>
      <c r="N20" s="120"/>
      <c r="O20" s="120"/>
      <c r="P20" s="120"/>
      <c r="Q20" s="120"/>
      <c r="R20" s="120"/>
    </row>
    <row r="21" spans="1:18" s="116" customFormat="1" ht="17.100000000000001" customHeight="1" x14ac:dyDescent="0.25">
      <c r="B21" s="112" t="s">
        <v>144</v>
      </c>
      <c r="C21" s="112"/>
      <c r="D21" s="112"/>
      <c r="E21" s="124">
        <f>E17</f>
        <v>32</v>
      </c>
      <c r="G21" s="123">
        <v>-784117</v>
      </c>
      <c r="H21" s="121"/>
      <c r="I21" s="122">
        <v>0</v>
      </c>
      <c r="K21" s="123">
        <v>-10492404</v>
      </c>
      <c r="L21" s="121"/>
      <c r="M21" s="123">
        <v>0</v>
      </c>
      <c r="N21" s="120"/>
      <c r="O21" s="120"/>
      <c r="P21" s="120"/>
      <c r="Q21" s="120"/>
      <c r="R21" s="120"/>
    </row>
    <row r="22" spans="1:18" s="116" customFormat="1" ht="17.100000000000001" customHeight="1" x14ac:dyDescent="0.25">
      <c r="B22" s="112" t="s">
        <v>265</v>
      </c>
      <c r="C22" s="112"/>
      <c r="D22" s="112"/>
      <c r="E22" s="124"/>
      <c r="G22" s="123">
        <v>-5238650668</v>
      </c>
      <c r="H22" s="121"/>
      <c r="I22" s="122">
        <v>-1118031320</v>
      </c>
      <c r="K22" s="123">
        <v>-1164723041</v>
      </c>
      <c r="L22" s="121"/>
      <c r="M22" s="123">
        <v>-1094728323</v>
      </c>
      <c r="N22" s="120"/>
      <c r="O22" s="120"/>
      <c r="P22" s="120"/>
      <c r="Q22" s="120"/>
      <c r="R22" s="120"/>
    </row>
    <row r="23" spans="1:18" s="116" customFormat="1" ht="17.100000000000001" customHeight="1" x14ac:dyDescent="0.25">
      <c r="B23" s="112" t="s">
        <v>263</v>
      </c>
      <c r="C23" s="112"/>
      <c r="D23" s="112"/>
      <c r="E23" s="124">
        <f>E17</f>
        <v>32</v>
      </c>
      <c r="G23" s="123">
        <v>-2921178</v>
      </c>
      <c r="H23" s="121"/>
      <c r="I23" s="122">
        <v>-5257254</v>
      </c>
      <c r="K23" s="123">
        <v>-485702</v>
      </c>
      <c r="L23" s="121"/>
      <c r="M23" s="123">
        <v>-7056</v>
      </c>
      <c r="N23" s="120"/>
      <c r="O23" s="120"/>
      <c r="P23" s="120"/>
      <c r="Q23" s="120"/>
      <c r="R23" s="120"/>
    </row>
    <row r="24" spans="1:18" s="116" customFormat="1" ht="17.100000000000001" customHeight="1" x14ac:dyDescent="0.25">
      <c r="B24" s="46" t="s">
        <v>145</v>
      </c>
      <c r="C24" s="112"/>
      <c r="D24" s="120"/>
      <c r="E24" s="51"/>
      <c r="G24" s="123">
        <v>13910695</v>
      </c>
      <c r="H24" s="121"/>
      <c r="I24" s="122">
        <v>11022135</v>
      </c>
      <c r="K24" s="123">
        <v>0</v>
      </c>
      <c r="L24" s="121"/>
      <c r="M24" s="123">
        <v>0</v>
      </c>
      <c r="N24" s="120"/>
      <c r="O24" s="120"/>
      <c r="P24" s="120"/>
      <c r="Q24" s="120"/>
      <c r="R24" s="120"/>
    </row>
    <row r="25" spans="1:18" s="116" customFormat="1" ht="17.100000000000001" customHeight="1" x14ac:dyDescent="0.25">
      <c r="B25" s="112" t="s">
        <v>146</v>
      </c>
      <c r="C25" s="112"/>
      <c r="D25" s="120"/>
      <c r="E25" s="51"/>
      <c r="G25" s="123">
        <v>-34050199</v>
      </c>
      <c r="H25" s="121"/>
      <c r="I25" s="123">
        <v>-47603854</v>
      </c>
      <c r="K25" s="123">
        <v>-23702634</v>
      </c>
      <c r="L25" s="121"/>
      <c r="M25" s="123">
        <v>-29821254</v>
      </c>
      <c r="N25" s="120"/>
      <c r="O25" s="120"/>
      <c r="P25" s="120"/>
      <c r="Q25" s="120"/>
      <c r="R25" s="120"/>
    </row>
    <row r="26" spans="1:18" s="116" customFormat="1" ht="17.100000000000001" customHeight="1" x14ac:dyDescent="0.25">
      <c r="B26" s="19" t="s">
        <v>46</v>
      </c>
      <c r="C26" s="112"/>
      <c r="D26" s="120"/>
      <c r="E26" s="51"/>
      <c r="G26" s="123">
        <v>64188503</v>
      </c>
      <c r="H26" s="121"/>
      <c r="I26" s="122">
        <v>21558159</v>
      </c>
      <c r="K26" s="123">
        <v>39592424</v>
      </c>
      <c r="L26" s="121"/>
      <c r="M26" s="123">
        <v>10156766</v>
      </c>
      <c r="N26" s="120"/>
      <c r="O26" s="120"/>
      <c r="P26" s="120"/>
      <c r="Q26" s="120"/>
      <c r="R26" s="120"/>
    </row>
    <row r="27" spans="1:18" s="116" customFormat="1" ht="17.100000000000001" customHeight="1" x14ac:dyDescent="0.25">
      <c r="B27" s="112" t="s">
        <v>56</v>
      </c>
      <c r="C27" s="112"/>
      <c r="D27" s="120"/>
      <c r="E27" s="51">
        <v>27</v>
      </c>
      <c r="G27" s="123">
        <v>18358964</v>
      </c>
      <c r="H27" s="121"/>
      <c r="I27" s="122">
        <v>12267148</v>
      </c>
      <c r="K27" s="123">
        <v>5534542</v>
      </c>
      <c r="L27" s="121"/>
      <c r="M27" s="123">
        <v>3868992</v>
      </c>
      <c r="N27" s="120"/>
      <c r="O27" s="120"/>
      <c r="P27" s="120"/>
      <c r="Q27" s="120"/>
      <c r="R27" s="120"/>
    </row>
    <row r="28" spans="1:18" s="116" customFormat="1" ht="17.100000000000001" customHeight="1" x14ac:dyDescent="0.25">
      <c r="B28" s="19" t="s">
        <v>147</v>
      </c>
      <c r="C28" s="112"/>
      <c r="D28" s="120"/>
      <c r="E28" s="51"/>
      <c r="G28" s="123">
        <v>-5585921</v>
      </c>
      <c r="H28" s="121"/>
      <c r="I28" s="126">
        <v>-5199379</v>
      </c>
      <c r="K28" s="123">
        <v>0</v>
      </c>
      <c r="L28" s="121"/>
      <c r="M28" s="123">
        <v>0</v>
      </c>
      <c r="N28" s="120"/>
      <c r="O28" s="120"/>
      <c r="P28" s="120"/>
      <c r="Q28" s="120"/>
      <c r="R28" s="120"/>
    </row>
    <row r="29" spans="1:18" s="116" customFormat="1" ht="17.100000000000001" customHeight="1" x14ac:dyDescent="0.25">
      <c r="B29" s="112" t="s">
        <v>148</v>
      </c>
      <c r="C29" s="112"/>
      <c r="D29" s="120"/>
      <c r="E29" s="124">
        <f>E17</f>
        <v>32</v>
      </c>
      <c r="G29" s="123">
        <v>-109212352</v>
      </c>
      <c r="H29" s="121"/>
      <c r="I29" s="127">
        <v>-119544900</v>
      </c>
      <c r="K29" s="123">
        <v>-38722721</v>
      </c>
      <c r="L29" s="121"/>
      <c r="M29" s="123">
        <v>-2212731</v>
      </c>
      <c r="N29" s="120"/>
      <c r="O29" s="120"/>
      <c r="P29" s="120"/>
      <c r="Q29" s="120"/>
      <c r="R29" s="120"/>
    </row>
    <row r="30" spans="1:18" s="116" customFormat="1" ht="17.100000000000001" customHeight="1" x14ac:dyDescent="0.25">
      <c r="B30" s="70" t="s">
        <v>149</v>
      </c>
      <c r="C30" s="112"/>
      <c r="D30" s="120"/>
      <c r="E30" s="124">
        <f>E17</f>
        <v>32</v>
      </c>
      <c r="G30" s="123">
        <v>-183236783</v>
      </c>
      <c r="H30" s="121"/>
      <c r="I30" s="127">
        <v>-111698076</v>
      </c>
      <c r="K30" s="123">
        <v>-178107909</v>
      </c>
      <c r="L30" s="121"/>
      <c r="M30" s="123">
        <v>-377794650</v>
      </c>
      <c r="N30" s="120"/>
      <c r="O30" s="120"/>
      <c r="P30" s="120"/>
      <c r="Q30" s="120"/>
      <c r="R30" s="120"/>
    </row>
    <row r="31" spans="1:18" s="116" customFormat="1" ht="17.100000000000001" customHeight="1" x14ac:dyDescent="0.25">
      <c r="B31" s="70" t="s">
        <v>84</v>
      </c>
      <c r="C31" s="46"/>
      <c r="D31" s="120"/>
      <c r="E31" s="124">
        <f>'12-13'!E20</f>
        <v>33</v>
      </c>
      <c r="G31" s="123">
        <v>2432152246</v>
      </c>
      <c r="H31" s="121"/>
      <c r="I31" s="123">
        <v>2284313944</v>
      </c>
      <c r="K31" s="123">
        <v>799673895</v>
      </c>
      <c r="L31" s="121"/>
      <c r="M31" s="123">
        <v>972989871</v>
      </c>
      <c r="N31" s="120"/>
      <c r="O31" s="120"/>
      <c r="P31" s="120"/>
      <c r="Q31" s="120"/>
      <c r="R31" s="120"/>
    </row>
    <row r="32" spans="1:18" s="116" customFormat="1" ht="17.100000000000001" customHeight="1" x14ac:dyDescent="0.25">
      <c r="A32" s="112"/>
      <c r="B32" s="46" t="s">
        <v>85</v>
      </c>
      <c r="C32" s="112"/>
      <c r="D32" s="120"/>
      <c r="E32" s="124" t="str">
        <f>'9-11'!E30&amp;", "&amp;'9-11'!E32</f>
        <v>14, 16</v>
      </c>
      <c r="G32" s="123">
        <v>-1006213821</v>
      </c>
      <c r="H32" s="121"/>
      <c r="I32" s="123">
        <v>-1038018509</v>
      </c>
      <c r="K32" s="123">
        <v>0</v>
      </c>
      <c r="L32" s="121"/>
      <c r="M32" s="123">
        <v>0</v>
      </c>
      <c r="N32" s="120"/>
      <c r="O32" s="120"/>
      <c r="P32" s="120"/>
      <c r="Q32" s="120"/>
      <c r="R32" s="120"/>
    </row>
    <row r="33" spans="1:18" s="116" customFormat="1" ht="17.100000000000001" customHeight="1" x14ac:dyDescent="0.25">
      <c r="A33" s="112" t="s">
        <v>150</v>
      </c>
      <c r="B33" s="112"/>
      <c r="C33" s="112"/>
      <c r="D33" s="120"/>
      <c r="E33" s="51"/>
      <c r="G33" s="123"/>
      <c r="H33" s="121"/>
      <c r="I33" s="123"/>
      <c r="K33" s="123"/>
      <c r="L33" s="121"/>
      <c r="M33" s="123"/>
      <c r="N33" s="120"/>
      <c r="O33" s="120"/>
      <c r="P33" s="120"/>
      <c r="Q33" s="120"/>
      <c r="R33" s="120"/>
    </row>
    <row r="34" spans="1:18" s="116" customFormat="1" ht="17.100000000000001" customHeight="1" x14ac:dyDescent="0.25">
      <c r="B34" s="22" t="s">
        <v>151</v>
      </c>
      <c r="C34" s="112"/>
      <c r="D34" s="120"/>
      <c r="E34" s="51"/>
      <c r="G34" s="123">
        <v>-53101013</v>
      </c>
      <c r="H34" s="121"/>
      <c r="I34" s="127">
        <v>-87842947</v>
      </c>
      <c r="K34" s="123">
        <v>74092759</v>
      </c>
      <c r="L34" s="121"/>
      <c r="M34" s="123">
        <v>-5767840.0000000047</v>
      </c>
      <c r="N34" s="120"/>
      <c r="O34" s="120"/>
      <c r="P34" s="120"/>
      <c r="Q34" s="120"/>
      <c r="R34" s="120"/>
    </row>
    <row r="35" spans="1:18" s="116" customFormat="1" ht="17.100000000000001" customHeight="1" x14ac:dyDescent="0.25">
      <c r="B35" s="22" t="s">
        <v>12</v>
      </c>
      <c r="C35" s="112"/>
      <c r="D35" s="120"/>
      <c r="E35" s="51"/>
      <c r="G35" s="123">
        <v>673876981</v>
      </c>
      <c r="H35" s="121"/>
      <c r="I35" s="127">
        <v>53586504</v>
      </c>
      <c r="K35" s="123">
        <v>0</v>
      </c>
      <c r="L35" s="121"/>
      <c r="M35" s="123">
        <v>0</v>
      </c>
      <c r="N35" s="120"/>
      <c r="O35" s="120"/>
      <c r="P35" s="120"/>
      <c r="Q35" s="120"/>
      <c r="R35" s="120"/>
    </row>
    <row r="36" spans="1:18" s="116" customFormat="1" ht="17.100000000000001" customHeight="1" x14ac:dyDescent="0.25">
      <c r="B36" s="22" t="s">
        <v>14</v>
      </c>
      <c r="C36" s="112"/>
      <c r="D36" s="120"/>
      <c r="E36" s="51"/>
      <c r="G36" s="123">
        <v>-154147254</v>
      </c>
      <c r="H36" s="121"/>
      <c r="I36" s="127">
        <v>70110725</v>
      </c>
      <c r="K36" s="123">
        <v>2926394</v>
      </c>
      <c r="L36" s="121"/>
      <c r="M36" s="123">
        <v>44663280</v>
      </c>
      <c r="N36" s="120"/>
      <c r="O36" s="120"/>
      <c r="P36" s="120"/>
      <c r="Q36" s="120"/>
      <c r="R36" s="120"/>
    </row>
    <row r="37" spans="1:18" s="116" customFormat="1" ht="17.100000000000001" customHeight="1" x14ac:dyDescent="0.25">
      <c r="B37" s="19" t="s">
        <v>30</v>
      </c>
      <c r="C37" s="112"/>
      <c r="D37" s="120"/>
      <c r="E37" s="51"/>
      <c r="G37" s="123">
        <v>-35782862</v>
      </c>
      <c r="H37" s="121"/>
      <c r="I37" s="127">
        <v>-44960205</v>
      </c>
      <c r="K37" s="123">
        <v>-1311077</v>
      </c>
      <c r="L37" s="121"/>
      <c r="M37" s="123">
        <v>-4077374</v>
      </c>
      <c r="N37" s="120"/>
      <c r="O37" s="120"/>
      <c r="P37" s="120"/>
      <c r="Q37" s="120"/>
      <c r="R37" s="120"/>
    </row>
    <row r="38" spans="1:18" s="116" customFormat="1" ht="17.100000000000001" customHeight="1" x14ac:dyDescent="0.4">
      <c r="A38" s="128"/>
      <c r="B38" s="19" t="s">
        <v>36</v>
      </c>
      <c r="C38" s="19"/>
      <c r="D38" s="120"/>
      <c r="G38" s="129">
        <v>-156124733</v>
      </c>
      <c r="H38" s="130"/>
      <c r="I38" s="127">
        <v>-281439808</v>
      </c>
      <c r="J38" s="131"/>
      <c r="K38" s="129">
        <v>58378473</v>
      </c>
      <c r="L38" s="130"/>
      <c r="M38" s="123">
        <v>-123690009</v>
      </c>
      <c r="N38" s="120"/>
      <c r="O38" s="120"/>
      <c r="P38" s="120"/>
      <c r="Q38" s="120"/>
      <c r="R38" s="120"/>
    </row>
    <row r="39" spans="1:18" s="116" customFormat="1" ht="17.100000000000001" customHeight="1" x14ac:dyDescent="0.4">
      <c r="A39" s="132"/>
      <c r="B39" s="128" t="s">
        <v>40</v>
      </c>
      <c r="C39" s="120"/>
      <c r="D39" s="120"/>
      <c r="E39" s="124">
        <f>'9-11'!E70</f>
        <v>26</v>
      </c>
      <c r="G39" s="133">
        <v>-123738313</v>
      </c>
      <c r="H39" s="133"/>
      <c r="I39" s="127">
        <f>-26018719+2388800000</f>
        <v>2362781281</v>
      </c>
      <c r="K39" s="133">
        <v>-118544882</v>
      </c>
      <c r="L39" s="133"/>
      <c r="M39" s="129">
        <f>-26018719+2388800000</f>
        <v>2362781281</v>
      </c>
      <c r="N39" s="120"/>
      <c r="O39" s="120"/>
      <c r="P39" s="120"/>
      <c r="Q39" s="120"/>
      <c r="R39" s="120"/>
    </row>
    <row r="40" spans="1:18" s="116" customFormat="1" ht="17.100000000000001" customHeight="1" x14ac:dyDescent="0.25">
      <c r="A40" s="132"/>
      <c r="B40" s="112" t="s">
        <v>44</v>
      </c>
      <c r="C40" s="120"/>
      <c r="D40" s="120"/>
      <c r="E40" s="131"/>
      <c r="G40" s="133">
        <v>212951090</v>
      </c>
      <c r="H40" s="133"/>
      <c r="I40" s="127">
        <v>328888600</v>
      </c>
      <c r="K40" s="133">
        <v>2044649</v>
      </c>
      <c r="L40" s="133"/>
      <c r="M40" s="133">
        <v>6180260</v>
      </c>
      <c r="N40" s="120"/>
      <c r="O40" s="120"/>
      <c r="P40" s="120"/>
      <c r="Q40" s="120"/>
      <c r="R40" s="120"/>
    </row>
    <row r="41" spans="1:18" s="116" customFormat="1" ht="17.100000000000001" customHeight="1" x14ac:dyDescent="0.25">
      <c r="B41" s="112" t="s">
        <v>152</v>
      </c>
      <c r="C41" s="112"/>
      <c r="D41" s="120"/>
      <c r="E41" s="51"/>
      <c r="G41" s="123">
        <v>-173666854</v>
      </c>
      <c r="H41" s="121"/>
      <c r="I41" s="127">
        <v>-91149241</v>
      </c>
      <c r="K41" s="123">
        <v>-41648426</v>
      </c>
      <c r="L41" s="121"/>
      <c r="M41" s="133">
        <v>0</v>
      </c>
      <c r="N41" s="120"/>
      <c r="O41" s="120"/>
      <c r="P41" s="120"/>
      <c r="Q41" s="120"/>
      <c r="R41" s="120"/>
    </row>
    <row r="42" spans="1:18" s="116" customFormat="1" ht="17.100000000000001" customHeight="1" x14ac:dyDescent="0.25">
      <c r="A42" s="132"/>
      <c r="B42" s="19" t="s">
        <v>47</v>
      </c>
      <c r="C42" s="120"/>
      <c r="D42" s="120"/>
      <c r="E42" s="131"/>
      <c r="G42" s="133">
        <v>3642367</v>
      </c>
      <c r="H42" s="133"/>
      <c r="I42" s="127">
        <f>50225169-15576809</f>
        <v>34648360</v>
      </c>
      <c r="K42" s="133">
        <v>8620073</v>
      </c>
      <c r="L42" s="133"/>
      <c r="M42" s="123">
        <v>39039073</v>
      </c>
      <c r="N42" s="120"/>
      <c r="O42" s="120"/>
      <c r="P42" s="120"/>
      <c r="Q42" s="120"/>
      <c r="R42" s="120"/>
    </row>
    <row r="43" spans="1:18" s="116" customFormat="1" ht="17.100000000000001" customHeight="1" x14ac:dyDescent="0.25">
      <c r="A43" s="132"/>
      <c r="B43" s="112" t="s">
        <v>55</v>
      </c>
      <c r="C43" s="120"/>
      <c r="D43" s="120"/>
      <c r="E43" s="131"/>
      <c r="G43" s="133">
        <v>-238461307</v>
      </c>
      <c r="H43" s="133"/>
      <c r="I43" s="127">
        <v>89875440</v>
      </c>
      <c r="K43" s="133">
        <v>-119324615</v>
      </c>
      <c r="L43" s="133"/>
      <c r="M43" s="133">
        <v>-20623659</v>
      </c>
      <c r="N43" s="120"/>
      <c r="O43" s="120"/>
      <c r="P43" s="120"/>
      <c r="Q43" s="120"/>
      <c r="R43" s="120"/>
    </row>
    <row r="44" spans="1:18" s="116" customFormat="1" ht="17.100000000000001" customHeight="1" x14ac:dyDescent="0.25">
      <c r="A44" s="132"/>
      <c r="B44" s="112" t="s">
        <v>153</v>
      </c>
      <c r="C44" s="120"/>
      <c r="D44" s="120"/>
      <c r="E44" s="178"/>
      <c r="G44" s="133">
        <v>-4540248</v>
      </c>
      <c r="H44" s="133"/>
      <c r="I44" s="127">
        <v>0</v>
      </c>
      <c r="K44" s="133">
        <v>0</v>
      </c>
      <c r="L44" s="133"/>
      <c r="M44" s="133">
        <v>0</v>
      </c>
      <c r="N44" s="120"/>
      <c r="O44" s="120"/>
      <c r="P44" s="120"/>
      <c r="Q44" s="120"/>
      <c r="R44" s="120"/>
    </row>
    <row r="45" spans="1:18" s="116" customFormat="1" ht="17.100000000000001" customHeight="1" x14ac:dyDescent="0.25">
      <c r="A45" s="112"/>
      <c r="B45" s="16" t="s">
        <v>58</v>
      </c>
      <c r="C45" s="120"/>
      <c r="D45" s="134"/>
      <c r="E45" s="51"/>
      <c r="G45" s="135">
        <v>-56045961</v>
      </c>
      <c r="H45" s="130"/>
      <c r="I45" s="136">
        <v>3925958</v>
      </c>
      <c r="K45" s="135">
        <v>-18946135</v>
      </c>
      <c r="L45" s="130"/>
      <c r="M45" s="137">
        <v>1159720</v>
      </c>
      <c r="N45" s="120"/>
      <c r="O45" s="120"/>
      <c r="P45" s="120"/>
      <c r="Q45" s="120"/>
      <c r="R45" s="120"/>
    </row>
    <row r="46" spans="1:18" s="116" customFormat="1" ht="8.1" customHeight="1" x14ac:dyDescent="0.25">
      <c r="A46" s="112"/>
      <c r="B46" s="16"/>
      <c r="C46" s="120"/>
      <c r="D46" s="134"/>
      <c r="E46" s="51"/>
      <c r="G46" s="130"/>
      <c r="H46" s="130"/>
      <c r="I46" s="127"/>
      <c r="K46" s="133"/>
      <c r="L46" s="130"/>
      <c r="M46" s="123"/>
      <c r="N46" s="120"/>
      <c r="O46" s="120"/>
      <c r="P46" s="120"/>
      <c r="Q46" s="120"/>
      <c r="R46" s="120"/>
    </row>
    <row r="47" spans="1:18" s="116" customFormat="1" ht="17.100000000000001" customHeight="1" x14ac:dyDescent="0.25">
      <c r="A47" s="132" t="s">
        <v>135</v>
      </c>
      <c r="B47" s="120"/>
      <c r="D47" s="120"/>
      <c r="G47" s="123">
        <f>SUM(G10:G45)</f>
        <v>402527472</v>
      </c>
      <c r="H47" s="133"/>
      <c r="I47" s="123">
        <f>SUM(I10:I45)</f>
        <v>5204821725</v>
      </c>
      <c r="K47" s="123">
        <f>SUM(K10:K45)</f>
        <v>162321759</v>
      </c>
      <c r="L47" s="133"/>
      <c r="M47" s="123">
        <f>SUM(M10:M45)</f>
        <v>2624258368</v>
      </c>
      <c r="N47" s="120"/>
      <c r="O47" s="120"/>
      <c r="P47" s="120"/>
      <c r="Q47" s="120"/>
      <c r="R47" s="120"/>
    </row>
    <row r="48" spans="1:18" s="116" customFormat="1" ht="17.100000000000001" customHeight="1" x14ac:dyDescent="0.25">
      <c r="C48" s="112"/>
      <c r="D48" s="112"/>
      <c r="E48" s="124"/>
      <c r="N48" s="120"/>
      <c r="O48" s="120"/>
      <c r="P48" s="120"/>
      <c r="Q48" s="120"/>
      <c r="R48" s="120"/>
    </row>
    <row r="49" spans="1:18" s="116" customFormat="1" ht="17.100000000000001" customHeight="1" x14ac:dyDescent="0.4">
      <c r="A49" s="132"/>
      <c r="B49" s="128"/>
      <c r="C49" s="120"/>
      <c r="D49" s="120"/>
      <c r="E49" s="124"/>
      <c r="G49" s="133"/>
      <c r="H49" s="133"/>
      <c r="I49" s="127"/>
      <c r="K49" s="127"/>
      <c r="L49" s="133"/>
      <c r="M49" s="127"/>
      <c r="N49" s="120"/>
      <c r="O49" s="120"/>
      <c r="P49" s="120"/>
      <c r="Q49" s="120"/>
      <c r="R49" s="120"/>
    </row>
    <row r="50" spans="1:18" s="116" customFormat="1" x14ac:dyDescent="0.25">
      <c r="A50" s="138" t="str">
        <f>'9-11'!A50</f>
        <v>หมายเหตุประกอบงบการเงินเป็นส่วนหนึ่งของงบการเงินนี้</v>
      </c>
      <c r="B50" s="139"/>
      <c r="C50" s="140"/>
      <c r="D50" s="140"/>
      <c r="E50" s="139"/>
      <c r="F50" s="139"/>
      <c r="G50" s="141"/>
      <c r="H50" s="141"/>
      <c r="I50" s="141"/>
      <c r="J50" s="141"/>
      <c r="K50" s="141"/>
      <c r="L50" s="141"/>
      <c r="M50" s="141"/>
      <c r="N50" s="120"/>
      <c r="O50" s="120"/>
      <c r="P50" s="120"/>
      <c r="Q50" s="120"/>
      <c r="R50" s="120"/>
    </row>
    <row r="51" spans="1:18" x14ac:dyDescent="0.25">
      <c r="A51" s="110" t="str">
        <f>A1</f>
        <v>บริษัท ดับบลิวเอชเอ คอร์ปอเรชั่น จำกัด (มหาชน)</v>
      </c>
      <c r="B51" s="134"/>
      <c r="C51" s="110"/>
      <c r="D51" s="111"/>
    </row>
    <row r="52" spans="1:18" x14ac:dyDescent="0.25">
      <c r="A52" s="110" t="str">
        <f>A2</f>
        <v>งบกระแสเงินสด</v>
      </c>
      <c r="B52" s="110"/>
      <c r="C52" s="110"/>
      <c r="D52" s="110"/>
    </row>
    <row r="53" spans="1:18" x14ac:dyDescent="0.25">
      <c r="A53" s="114" t="str">
        <f>A3</f>
        <v>สำหรับปีสิ้นสุดวันที่ 31 ธันวาคม พ.ศ. 2559</v>
      </c>
      <c r="B53" s="114"/>
      <c r="C53" s="114"/>
      <c r="D53" s="114"/>
      <c r="E53" s="115"/>
      <c r="F53" s="115"/>
      <c r="G53" s="38"/>
      <c r="H53" s="38"/>
      <c r="I53" s="38"/>
      <c r="J53" s="38"/>
      <c r="K53" s="38"/>
      <c r="L53" s="38"/>
      <c r="M53" s="38"/>
    </row>
    <row r="54" spans="1:18" x14ac:dyDescent="0.25">
      <c r="B54" s="111"/>
    </row>
    <row r="55" spans="1:18" x14ac:dyDescent="0.25">
      <c r="G55" s="179" t="str">
        <f>G5</f>
        <v>งบการเงินรวม</v>
      </c>
      <c r="H55" s="179"/>
      <c r="I55" s="179"/>
      <c r="J55" s="4"/>
      <c r="K55" s="179" t="str">
        <f>K5</f>
        <v>งบการเงินเฉพาะกิจการ</v>
      </c>
      <c r="L55" s="179"/>
      <c r="M55" s="179"/>
    </row>
    <row r="56" spans="1:18" x14ac:dyDescent="0.25">
      <c r="G56" s="64" t="str">
        <f>G6</f>
        <v>พ.ศ. 2559</v>
      </c>
      <c r="H56" s="45"/>
      <c r="I56" s="64" t="str">
        <f>I6</f>
        <v>พ.ศ. 2558</v>
      </c>
      <c r="J56" s="8"/>
      <c r="K56" s="64" t="str">
        <f>K6</f>
        <v>พ.ศ. 2559</v>
      </c>
      <c r="L56" s="45"/>
      <c r="M56" s="64" t="str">
        <f>M6</f>
        <v>พ.ศ. 2558</v>
      </c>
    </row>
    <row r="57" spans="1:18" x14ac:dyDescent="0.25">
      <c r="A57" s="110"/>
      <c r="C57" s="116"/>
      <c r="D57" s="116"/>
      <c r="E57" s="117" t="s">
        <v>5</v>
      </c>
      <c r="F57" s="118"/>
      <c r="G57" s="14" t="str">
        <f>G7</f>
        <v>บาท</v>
      </c>
      <c r="H57" s="10"/>
      <c r="I57" s="14" t="str">
        <f>I7</f>
        <v>บาท</v>
      </c>
      <c r="J57" s="10"/>
      <c r="K57" s="14" t="str">
        <f>K7</f>
        <v>บาท</v>
      </c>
      <c r="L57" s="10"/>
      <c r="M57" s="14" t="str">
        <f>M7</f>
        <v>บาท</v>
      </c>
    </row>
    <row r="58" spans="1:18" ht="8.1" customHeight="1" x14ac:dyDescent="0.25">
      <c r="A58" s="110"/>
      <c r="B58" s="116"/>
      <c r="C58" s="116"/>
      <c r="D58" s="116"/>
      <c r="E58" s="119"/>
      <c r="F58" s="118"/>
      <c r="G58" s="8"/>
      <c r="H58" s="10"/>
      <c r="I58" s="8"/>
      <c r="J58" s="10"/>
      <c r="K58" s="8"/>
      <c r="L58" s="10"/>
      <c r="M58" s="8"/>
    </row>
    <row r="59" spans="1:18" s="116" customFormat="1" x14ac:dyDescent="0.25">
      <c r="A59" s="110" t="s">
        <v>154</v>
      </c>
      <c r="C59" s="120"/>
      <c r="D59" s="120"/>
      <c r="G59" s="121"/>
      <c r="H59" s="121"/>
      <c r="I59" s="121"/>
      <c r="J59" s="121"/>
      <c r="K59" s="121"/>
      <c r="L59" s="121"/>
      <c r="M59" s="121"/>
      <c r="N59" s="120"/>
      <c r="O59" s="120"/>
      <c r="P59" s="120"/>
      <c r="Q59" s="120"/>
      <c r="R59" s="120"/>
    </row>
    <row r="60" spans="1:18" s="116" customFormat="1" x14ac:dyDescent="0.25">
      <c r="A60" s="112" t="s">
        <v>155</v>
      </c>
      <c r="B60" s="120"/>
      <c r="C60" s="112"/>
      <c r="D60" s="120"/>
      <c r="G60" s="123">
        <v>57503940</v>
      </c>
      <c r="H60" s="121"/>
      <c r="I60" s="123">
        <v>115585081</v>
      </c>
      <c r="K60" s="123">
        <v>37438437</v>
      </c>
      <c r="L60" s="121"/>
      <c r="M60" s="123">
        <v>2374953</v>
      </c>
      <c r="N60" s="120"/>
      <c r="O60" s="120"/>
      <c r="P60" s="120"/>
      <c r="Q60" s="120"/>
      <c r="R60" s="120"/>
    </row>
    <row r="61" spans="1:18" s="116" customFormat="1" x14ac:dyDescent="0.25">
      <c r="A61" s="132" t="s">
        <v>156</v>
      </c>
      <c r="C61" s="112"/>
      <c r="D61" s="120"/>
      <c r="G61" s="123">
        <v>-2620794740</v>
      </c>
      <c r="H61" s="121"/>
      <c r="I61" s="123">
        <v>-1867769766</v>
      </c>
      <c r="K61" s="123">
        <v>-845566502</v>
      </c>
      <c r="L61" s="121"/>
      <c r="M61" s="123">
        <v>-789039804</v>
      </c>
      <c r="N61" s="120"/>
      <c r="O61" s="120"/>
      <c r="P61" s="120"/>
      <c r="Q61" s="120"/>
      <c r="R61" s="120"/>
    </row>
    <row r="62" spans="1:18" s="116" customFormat="1" x14ac:dyDescent="0.25">
      <c r="A62" s="70" t="s">
        <v>157</v>
      </c>
      <c r="B62" s="112"/>
      <c r="C62" s="112"/>
      <c r="D62" s="120"/>
      <c r="G62" s="123">
        <v>879929179</v>
      </c>
      <c r="H62" s="36"/>
      <c r="I62" s="123">
        <f>106894650+1120877415</f>
        <v>1227772065</v>
      </c>
      <c r="K62" s="123">
        <v>155908575</v>
      </c>
      <c r="L62" s="36"/>
      <c r="M62" s="123">
        <v>106894650</v>
      </c>
      <c r="N62" s="120"/>
      <c r="O62" s="120"/>
      <c r="P62" s="120"/>
      <c r="Q62" s="120"/>
      <c r="R62" s="120"/>
    </row>
    <row r="63" spans="1:18" s="116" customFormat="1" x14ac:dyDescent="0.25">
      <c r="A63" s="70" t="s">
        <v>158</v>
      </c>
      <c r="B63" s="112"/>
      <c r="C63" s="112"/>
      <c r="D63" s="120"/>
      <c r="G63" s="123">
        <v>25957242</v>
      </c>
      <c r="H63" s="36"/>
      <c r="I63" s="123">
        <v>0</v>
      </c>
      <c r="K63" s="123">
        <v>0</v>
      </c>
      <c r="L63" s="36"/>
      <c r="M63" s="123">
        <v>0</v>
      </c>
      <c r="N63" s="120"/>
      <c r="O63" s="120"/>
      <c r="P63" s="120"/>
      <c r="Q63" s="120"/>
      <c r="R63" s="120"/>
    </row>
    <row r="64" spans="1:18" s="116" customFormat="1" x14ac:dyDescent="0.25">
      <c r="A64" s="132" t="s">
        <v>159</v>
      </c>
      <c r="B64" s="112"/>
      <c r="C64" s="112"/>
      <c r="D64" s="120"/>
      <c r="G64" s="137">
        <v>-326461377</v>
      </c>
      <c r="H64" s="130"/>
      <c r="I64" s="137">
        <v>-170504216</v>
      </c>
      <c r="K64" s="137">
        <v>-32392269</v>
      </c>
      <c r="L64" s="130"/>
      <c r="M64" s="137">
        <v>-31216349</v>
      </c>
      <c r="N64" s="120"/>
      <c r="O64" s="120"/>
      <c r="P64" s="120"/>
      <c r="Q64" s="120"/>
      <c r="R64" s="120"/>
    </row>
    <row r="65" spans="1:18" s="116" customFormat="1" ht="8.1" customHeight="1" x14ac:dyDescent="0.25">
      <c r="A65" s="112"/>
      <c r="B65" s="112"/>
      <c r="C65" s="120"/>
      <c r="D65" s="120"/>
      <c r="G65" s="123"/>
      <c r="H65" s="130"/>
      <c r="I65" s="123"/>
      <c r="K65" s="123"/>
      <c r="L65" s="130"/>
      <c r="M65" s="123"/>
      <c r="N65" s="120"/>
      <c r="O65" s="120"/>
      <c r="P65" s="120"/>
      <c r="Q65" s="120"/>
      <c r="R65" s="120"/>
    </row>
    <row r="66" spans="1:18" s="116" customFormat="1" x14ac:dyDescent="0.25">
      <c r="A66" s="132" t="s">
        <v>160</v>
      </c>
      <c r="B66" s="120"/>
      <c r="C66" s="120"/>
      <c r="D66" s="120"/>
      <c r="E66" s="131"/>
      <c r="G66" s="135">
        <f>SUM(G47,G60:G64)</f>
        <v>-1581338284</v>
      </c>
      <c r="H66" s="133"/>
      <c r="I66" s="135">
        <f>SUM(I47,I60:I64)</f>
        <v>4509904889</v>
      </c>
      <c r="K66" s="135">
        <f>SUM(K47,K60:K64)</f>
        <v>-522290000</v>
      </c>
      <c r="L66" s="133"/>
      <c r="M66" s="135">
        <f>SUM(M47,M60:M64)</f>
        <v>1913271818</v>
      </c>
      <c r="N66" s="125"/>
      <c r="O66" s="120"/>
      <c r="P66" s="120"/>
      <c r="Q66" s="120"/>
      <c r="R66" s="120"/>
    </row>
    <row r="67" spans="1:18" s="116" customFormat="1" x14ac:dyDescent="0.25">
      <c r="B67" s="120"/>
      <c r="C67" s="120"/>
      <c r="D67" s="120"/>
      <c r="E67" s="131"/>
      <c r="G67" s="133"/>
      <c r="H67" s="133"/>
      <c r="I67" s="133"/>
      <c r="K67" s="133"/>
      <c r="L67" s="133"/>
      <c r="M67" s="133"/>
      <c r="N67" s="120"/>
      <c r="O67" s="120"/>
      <c r="P67" s="120"/>
      <c r="Q67" s="120"/>
      <c r="R67" s="120"/>
    </row>
    <row r="68" spans="1:18" s="116" customFormat="1" x14ac:dyDescent="0.25">
      <c r="A68" s="110" t="s">
        <v>161</v>
      </c>
      <c r="B68" s="120"/>
      <c r="C68" s="120"/>
      <c r="D68" s="120"/>
      <c r="G68" s="121"/>
      <c r="H68" s="121"/>
      <c r="I68" s="121"/>
      <c r="J68" s="121"/>
      <c r="K68" s="121"/>
      <c r="L68" s="121"/>
      <c r="M68" s="121"/>
      <c r="N68" s="120"/>
      <c r="O68" s="120"/>
      <c r="P68" s="120"/>
      <c r="Q68" s="120"/>
      <c r="R68" s="120"/>
    </row>
    <row r="69" spans="1:18" s="116" customFormat="1" x14ac:dyDescent="0.25">
      <c r="A69" s="112" t="s">
        <v>229</v>
      </c>
      <c r="B69" s="120"/>
      <c r="C69" s="112"/>
      <c r="D69" s="120"/>
      <c r="E69" s="51"/>
      <c r="G69" s="113">
        <v>-6248000000</v>
      </c>
      <c r="H69" s="113"/>
      <c r="I69" s="113">
        <v>-5705000000</v>
      </c>
      <c r="J69" s="113"/>
      <c r="K69" s="113">
        <v>-6188000000</v>
      </c>
      <c r="L69" s="113"/>
      <c r="M69" s="113">
        <v>-1170000000</v>
      </c>
      <c r="N69" s="120"/>
      <c r="O69" s="120"/>
      <c r="P69" s="120"/>
      <c r="Q69" s="120"/>
      <c r="R69" s="120"/>
    </row>
    <row r="70" spans="1:18" s="116" customFormat="1" x14ac:dyDescent="0.25">
      <c r="A70" s="112" t="s">
        <v>230</v>
      </c>
      <c r="C70" s="112"/>
      <c r="D70" s="120"/>
      <c r="E70" s="51"/>
      <c r="G70" s="113">
        <v>5668395150</v>
      </c>
      <c r="H70" s="113"/>
      <c r="I70" s="113">
        <v>6031538371</v>
      </c>
      <c r="J70" s="113"/>
      <c r="K70" s="113">
        <v>4125352000</v>
      </c>
      <c r="L70" s="113"/>
      <c r="M70" s="113">
        <v>2957000000</v>
      </c>
      <c r="N70" s="120"/>
      <c r="O70" s="120"/>
      <c r="P70" s="120"/>
      <c r="Q70" s="120"/>
      <c r="R70" s="120"/>
    </row>
    <row r="71" spans="1:18" x14ac:dyDescent="0.25">
      <c r="A71" s="112" t="s">
        <v>162</v>
      </c>
      <c r="B71" s="116"/>
      <c r="D71" s="116"/>
      <c r="G71" s="36">
        <v>-20000000</v>
      </c>
      <c r="H71" s="36"/>
      <c r="I71" s="36">
        <v>0</v>
      </c>
      <c r="J71" s="36"/>
      <c r="K71" s="36">
        <v>-2372226544</v>
      </c>
      <c r="L71" s="36"/>
      <c r="M71" s="36">
        <v>-46000000</v>
      </c>
    </row>
    <row r="72" spans="1:18" s="116" customFormat="1" x14ac:dyDescent="0.25">
      <c r="A72" s="112" t="s">
        <v>264</v>
      </c>
      <c r="B72" s="120"/>
      <c r="C72" s="120"/>
      <c r="D72" s="120"/>
      <c r="E72" s="51"/>
      <c r="G72" s="133">
        <v>20000000</v>
      </c>
      <c r="H72" s="133"/>
      <c r="I72" s="133">
        <v>12900000</v>
      </c>
      <c r="K72" s="133">
        <v>1732726544</v>
      </c>
      <c r="L72" s="133"/>
      <c r="M72" s="133">
        <v>58900000</v>
      </c>
      <c r="N72" s="120"/>
      <c r="O72" s="120"/>
      <c r="P72" s="120"/>
      <c r="Q72" s="120"/>
      <c r="R72" s="120"/>
    </row>
    <row r="73" spans="1:18" s="116" customFormat="1" x14ac:dyDescent="0.25">
      <c r="A73" s="22" t="s">
        <v>163</v>
      </c>
      <c r="B73" s="112"/>
      <c r="E73" s="119"/>
      <c r="F73" s="118"/>
      <c r="G73" s="113">
        <v>1895252</v>
      </c>
      <c r="H73" s="113"/>
      <c r="I73" s="113">
        <v>-2180851</v>
      </c>
      <c r="J73" s="118"/>
      <c r="K73" s="113">
        <v>1811938</v>
      </c>
      <c r="L73" s="113"/>
      <c r="M73" s="113">
        <v>-1948650</v>
      </c>
      <c r="N73" s="120"/>
      <c r="O73" s="120"/>
      <c r="P73" s="120"/>
      <c r="Q73" s="120"/>
      <c r="R73" s="120"/>
    </row>
    <row r="74" spans="1:18" s="116" customFormat="1" x14ac:dyDescent="0.25">
      <c r="A74" s="19" t="s">
        <v>231</v>
      </c>
      <c r="B74" s="120"/>
      <c r="C74" s="120"/>
      <c r="D74" s="120"/>
      <c r="E74" s="51"/>
      <c r="G74" s="133">
        <v>0</v>
      </c>
      <c r="H74" s="133"/>
      <c r="I74" s="133">
        <v>-743449220</v>
      </c>
      <c r="K74" s="133">
        <v>0</v>
      </c>
      <c r="L74" s="133"/>
      <c r="M74" s="133">
        <v>-743449220</v>
      </c>
      <c r="N74" s="120"/>
      <c r="O74" s="120"/>
      <c r="P74" s="120"/>
      <c r="Q74" s="120"/>
      <c r="R74" s="120"/>
    </row>
    <row r="75" spans="1:18" s="116" customFormat="1" x14ac:dyDescent="0.25">
      <c r="A75" s="132" t="s">
        <v>216</v>
      </c>
      <c r="B75" s="120"/>
      <c r="C75" s="120"/>
      <c r="D75" s="120"/>
      <c r="E75" s="51"/>
      <c r="G75" s="133">
        <v>-1319752910</v>
      </c>
      <c r="H75" s="133"/>
      <c r="I75" s="133">
        <v>-303000000</v>
      </c>
      <c r="K75" s="133">
        <v>-465708000</v>
      </c>
      <c r="L75" s="133"/>
      <c r="M75" s="133">
        <v>-303000000</v>
      </c>
      <c r="N75" s="120"/>
      <c r="O75" s="120"/>
      <c r="P75" s="120"/>
      <c r="Q75" s="120"/>
      <c r="R75" s="120"/>
    </row>
    <row r="76" spans="1:18" x14ac:dyDescent="0.25">
      <c r="A76" s="112" t="s">
        <v>164</v>
      </c>
      <c r="B76" s="116"/>
      <c r="D76" s="116"/>
      <c r="E76" s="124"/>
      <c r="G76" s="36">
        <v>30419535</v>
      </c>
      <c r="H76" s="36"/>
      <c r="I76" s="36">
        <v>17095004</v>
      </c>
      <c r="J76" s="36"/>
      <c r="K76" s="36">
        <v>30419535</v>
      </c>
      <c r="L76" s="36"/>
      <c r="M76" s="36">
        <v>17095004</v>
      </c>
    </row>
    <row r="77" spans="1:18" x14ac:dyDescent="0.25">
      <c r="A77" s="112" t="s">
        <v>165</v>
      </c>
      <c r="B77" s="116"/>
      <c r="D77" s="116"/>
      <c r="E77" s="124"/>
      <c r="G77" s="36">
        <v>217673770</v>
      </c>
      <c r="H77" s="36"/>
      <c r="I77" s="36">
        <v>0</v>
      </c>
      <c r="J77" s="36"/>
      <c r="K77" s="36">
        <v>217591664</v>
      </c>
      <c r="L77" s="36"/>
      <c r="M77" s="36">
        <v>0</v>
      </c>
    </row>
    <row r="78" spans="1:18" x14ac:dyDescent="0.25">
      <c r="A78" s="54" t="s">
        <v>166</v>
      </c>
      <c r="B78" s="116"/>
      <c r="C78" s="120"/>
      <c r="D78" s="120"/>
      <c r="E78" s="124">
        <f>'9-11'!E30</f>
        <v>14</v>
      </c>
      <c r="F78" s="116"/>
      <c r="G78" s="133">
        <v>-731180405</v>
      </c>
      <c r="H78" s="133"/>
      <c r="I78" s="113">
        <v>-325498365</v>
      </c>
      <c r="J78" s="143"/>
      <c r="K78" s="133">
        <v>0</v>
      </c>
      <c r="L78" s="133"/>
      <c r="M78" s="133">
        <v>0</v>
      </c>
    </row>
    <row r="79" spans="1:18" x14ac:dyDescent="0.25">
      <c r="A79" s="54" t="s">
        <v>247</v>
      </c>
      <c r="B79" s="116"/>
      <c r="C79" s="120"/>
      <c r="D79" s="120"/>
      <c r="E79" s="124"/>
      <c r="F79" s="116"/>
      <c r="G79" s="133">
        <v>7323555</v>
      </c>
      <c r="H79" s="133"/>
      <c r="I79" s="113">
        <v>0</v>
      </c>
      <c r="J79" s="143"/>
      <c r="K79" s="133">
        <v>0</v>
      </c>
      <c r="L79" s="133"/>
      <c r="M79" s="133">
        <v>0</v>
      </c>
    </row>
    <row r="80" spans="1:18" x14ac:dyDescent="0.25">
      <c r="A80" s="54" t="s">
        <v>167</v>
      </c>
      <c r="D80" s="120"/>
      <c r="E80" s="124"/>
      <c r="F80" s="116"/>
      <c r="G80" s="133">
        <v>36720000</v>
      </c>
      <c r="I80" s="113">
        <v>0</v>
      </c>
      <c r="K80" s="113">
        <v>0</v>
      </c>
      <c r="M80" s="113">
        <v>0</v>
      </c>
    </row>
    <row r="81" spans="1:18" x14ac:dyDescent="0.25">
      <c r="A81" s="54" t="s">
        <v>168</v>
      </c>
      <c r="D81" s="120"/>
      <c r="E81" s="124"/>
      <c r="F81" s="116"/>
      <c r="G81" s="113">
        <v>0</v>
      </c>
      <c r="I81" s="113">
        <v>-36662487169</v>
      </c>
      <c r="K81" s="113">
        <v>-2418835345</v>
      </c>
      <c r="M81" s="113">
        <v>-20001334295</v>
      </c>
    </row>
    <row r="82" spans="1:18" x14ac:dyDescent="0.25">
      <c r="A82" s="54" t="s">
        <v>169</v>
      </c>
      <c r="B82" s="116"/>
      <c r="C82" s="120"/>
      <c r="D82" s="120"/>
      <c r="E82" s="124">
        <f>'9-11'!E31</f>
        <v>15</v>
      </c>
      <c r="F82" s="116"/>
      <c r="G82" s="133">
        <v>0</v>
      </c>
      <c r="H82" s="133"/>
      <c r="I82" s="133">
        <v>2818619734</v>
      </c>
      <c r="J82" s="116"/>
      <c r="K82" s="133">
        <v>324618</v>
      </c>
      <c r="L82" s="133"/>
      <c r="M82" s="133">
        <v>0</v>
      </c>
    </row>
    <row r="83" spans="1:18" s="116" customFormat="1" x14ac:dyDescent="0.25">
      <c r="A83" s="112" t="s">
        <v>170</v>
      </c>
      <c r="B83" s="120"/>
      <c r="C83" s="112"/>
      <c r="D83" s="120"/>
      <c r="E83" s="124">
        <f>'9-11'!E32</f>
        <v>16</v>
      </c>
      <c r="G83" s="113">
        <v>-789220002</v>
      </c>
      <c r="H83" s="113"/>
      <c r="I83" s="113">
        <v>-249662425</v>
      </c>
      <c r="J83" s="113"/>
      <c r="K83" s="113">
        <v>-739450000</v>
      </c>
      <c r="L83" s="113"/>
      <c r="M83" s="113">
        <v>-249662425</v>
      </c>
      <c r="N83" s="120"/>
      <c r="O83" s="120"/>
      <c r="P83" s="120"/>
      <c r="Q83" s="120"/>
      <c r="R83" s="120"/>
    </row>
    <row r="84" spans="1:18" x14ac:dyDescent="0.25">
      <c r="A84" s="54" t="s">
        <v>171</v>
      </c>
      <c r="B84" s="116"/>
      <c r="C84" s="120"/>
      <c r="D84" s="120"/>
      <c r="E84" s="124"/>
      <c r="F84" s="116"/>
      <c r="G84" s="133">
        <v>1274999</v>
      </c>
      <c r="H84" s="133"/>
      <c r="I84" s="133">
        <v>0</v>
      </c>
      <c r="J84" s="116"/>
      <c r="K84" s="133">
        <v>56555012</v>
      </c>
      <c r="L84" s="133"/>
      <c r="M84" s="133">
        <v>0</v>
      </c>
    </row>
    <row r="85" spans="1:18" x14ac:dyDescent="0.25">
      <c r="A85" s="54" t="s">
        <v>259</v>
      </c>
      <c r="B85" s="116"/>
      <c r="C85" s="120"/>
      <c r="D85" s="120"/>
      <c r="E85" s="124"/>
      <c r="F85" s="116"/>
      <c r="G85" s="133">
        <v>1519253430</v>
      </c>
      <c r="H85" s="133"/>
      <c r="I85" s="133">
        <v>0</v>
      </c>
      <c r="J85" s="116"/>
      <c r="K85" s="133">
        <v>0</v>
      </c>
      <c r="L85" s="133"/>
      <c r="M85" s="133">
        <v>0</v>
      </c>
    </row>
    <row r="86" spans="1:18" s="116" customFormat="1" x14ac:dyDescent="0.25">
      <c r="A86" s="112" t="s">
        <v>172</v>
      </c>
      <c r="C86" s="112"/>
      <c r="D86" s="120"/>
      <c r="E86" s="51"/>
      <c r="G86" s="144">
        <v>-1694026707</v>
      </c>
      <c r="H86" s="113"/>
      <c r="I86" s="144">
        <v>-2655763110</v>
      </c>
      <c r="J86" s="113"/>
      <c r="K86" s="144">
        <v>-933561531</v>
      </c>
      <c r="L86" s="113"/>
      <c r="M86" s="144">
        <v>-2295084582</v>
      </c>
      <c r="N86" s="120"/>
      <c r="O86" s="120"/>
      <c r="P86" s="120"/>
      <c r="Q86" s="120"/>
      <c r="R86" s="120"/>
    </row>
    <row r="87" spans="1:18" s="116" customFormat="1" x14ac:dyDescent="0.25">
      <c r="A87" s="132" t="s">
        <v>173</v>
      </c>
      <c r="C87" s="112"/>
      <c r="D87" s="120"/>
      <c r="E87" s="51"/>
      <c r="G87" s="144">
        <v>-19682135</v>
      </c>
      <c r="H87" s="113"/>
      <c r="I87" s="144">
        <v>-18859022</v>
      </c>
      <c r="J87" s="113"/>
      <c r="K87" s="144">
        <v>-19682135</v>
      </c>
      <c r="L87" s="113"/>
      <c r="M87" s="144">
        <v>-18859022</v>
      </c>
      <c r="N87" s="120"/>
      <c r="O87" s="120"/>
      <c r="P87" s="120"/>
      <c r="Q87" s="120"/>
      <c r="R87" s="120"/>
    </row>
    <row r="88" spans="1:18" s="116" customFormat="1" x14ac:dyDescent="0.25">
      <c r="A88" s="112" t="s">
        <v>174</v>
      </c>
      <c r="C88" s="112"/>
      <c r="D88" s="120"/>
      <c r="E88" s="51"/>
      <c r="G88" s="144">
        <v>14135755917</v>
      </c>
      <c r="H88" s="113"/>
      <c r="I88" s="144">
        <v>4555031697</v>
      </c>
      <c r="J88" s="113"/>
      <c r="K88" s="144">
        <v>5960378465</v>
      </c>
      <c r="L88" s="113"/>
      <c r="M88" s="144">
        <v>4521531697</v>
      </c>
      <c r="N88" s="120"/>
      <c r="O88" s="120"/>
      <c r="P88" s="120"/>
      <c r="Q88" s="120"/>
      <c r="R88" s="120"/>
    </row>
    <row r="89" spans="1:18" s="116" customFormat="1" x14ac:dyDescent="0.25">
      <c r="A89" s="112" t="s">
        <v>175</v>
      </c>
      <c r="C89" s="112"/>
      <c r="E89" s="51"/>
      <c r="G89" s="100">
        <v>-250038208</v>
      </c>
      <c r="H89" s="36"/>
      <c r="I89" s="100">
        <v>-329952471</v>
      </c>
      <c r="J89" s="36"/>
      <c r="K89" s="100">
        <v>-3190939</v>
      </c>
      <c r="L89" s="36"/>
      <c r="M89" s="100">
        <v>-3639589</v>
      </c>
      <c r="N89" s="120"/>
      <c r="O89" s="120"/>
      <c r="P89" s="120"/>
      <c r="Q89" s="120"/>
      <c r="R89" s="120"/>
    </row>
    <row r="90" spans="1:18" s="116" customFormat="1" x14ac:dyDescent="0.25">
      <c r="A90" s="54" t="s">
        <v>176</v>
      </c>
      <c r="B90" s="112"/>
      <c r="D90" s="51"/>
      <c r="E90" s="112"/>
      <c r="F90" s="36"/>
      <c r="G90" s="100">
        <v>3692351</v>
      </c>
      <c r="H90" s="36"/>
      <c r="I90" s="36">
        <v>121813225</v>
      </c>
      <c r="J90" s="36"/>
      <c r="K90" s="36">
        <v>949885</v>
      </c>
      <c r="L90" s="36"/>
      <c r="M90" s="36">
        <v>15001</v>
      </c>
      <c r="N90" s="120"/>
      <c r="O90" s="120"/>
      <c r="P90" s="120"/>
      <c r="Q90" s="120"/>
      <c r="R90" s="120"/>
    </row>
    <row r="91" spans="1:18" s="116" customFormat="1" x14ac:dyDescent="0.25">
      <c r="A91" s="54" t="s">
        <v>177</v>
      </c>
      <c r="B91" s="145"/>
      <c r="C91" s="146"/>
      <c r="D91" s="146"/>
      <c r="E91" s="147"/>
      <c r="F91" s="145"/>
      <c r="G91" s="125">
        <v>-430285777</v>
      </c>
      <c r="H91" s="148"/>
      <c r="I91" s="36">
        <v>-150364487</v>
      </c>
      <c r="J91" s="36"/>
      <c r="K91" s="36">
        <v>-55268530</v>
      </c>
      <c r="L91" s="36"/>
      <c r="M91" s="36">
        <v>-150364487</v>
      </c>
      <c r="N91" s="120"/>
      <c r="O91" s="120"/>
      <c r="P91" s="120"/>
      <c r="Q91" s="120"/>
      <c r="R91" s="120"/>
    </row>
    <row r="92" spans="1:18" s="116" customFormat="1" x14ac:dyDescent="0.25">
      <c r="A92" s="70" t="s">
        <v>178</v>
      </c>
      <c r="B92" s="112"/>
      <c r="C92" s="112"/>
      <c r="D92" s="120"/>
      <c r="G92" s="36">
        <v>27328208</v>
      </c>
      <c r="H92" s="36"/>
      <c r="I92" s="36">
        <v>4803426</v>
      </c>
      <c r="J92" s="130"/>
      <c r="K92" s="125">
        <v>22199334</v>
      </c>
      <c r="L92" s="130"/>
      <c r="M92" s="133">
        <v>270900000</v>
      </c>
      <c r="N92" s="120"/>
      <c r="O92" s="125"/>
      <c r="P92" s="120"/>
      <c r="Q92" s="120"/>
      <c r="R92" s="120"/>
    </row>
    <row r="93" spans="1:18" ht="8.1" customHeight="1" x14ac:dyDescent="0.25">
      <c r="A93" s="70"/>
      <c r="B93" s="3"/>
      <c r="C93" s="120"/>
      <c r="D93" s="51"/>
      <c r="E93" s="51"/>
      <c r="F93" s="116"/>
      <c r="G93" s="149"/>
      <c r="H93" s="133"/>
      <c r="I93" s="150"/>
      <c r="J93" s="131"/>
      <c r="K93" s="149"/>
      <c r="L93" s="133"/>
      <c r="M93" s="151"/>
    </row>
    <row r="94" spans="1:18" x14ac:dyDescent="0.25">
      <c r="A94" s="157" t="s">
        <v>258</v>
      </c>
      <c r="C94" s="120"/>
      <c r="D94" s="120"/>
      <c r="E94" s="51"/>
      <c r="G94" s="137">
        <f>SUM(G69:G93)</f>
        <v>10167546023</v>
      </c>
      <c r="H94" s="133"/>
      <c r="I94" s="137">
        <f>SUM(I69:I93)</f>
        <v>-33584415663</v>
      </c>
      <c r="J94" s="112"/>
      <c r="K94" s="137">
        <f>SUM(K69:K93)</f>
        <v>-1047614029</v>
      </c>
      <c r="L94" s="133"/>
      <c r="M94" s="137">
        <f>SUM(M69:M93)</f>
        <v>-17157900568</v>
      </c>
    </row>
    <row r="95" spans="1:18" x14ac:dyDescent="0.25">
      <c r="A95" s="157"/>
      <c r="C95" s="120"/>
      <c r="D95" s="120"/>
      <c r="E95" s="51"/>
      <c r="G95" s="123"/>
      <c r="H95" s="133"/>
      <c r="I95" s="123"/>
      <c r="J95" s="112"/>
      <c r="K95" s="123"/>
      <c r="L95" s="133"/>
      <c r="M95" s="123"/>
    </row>
    <row r="96" spans="1:18" s="116" customFormat="1" x14ac:dyDescent="0.25">
      <c r="A96" s="132"/>
      <c r="B96" s="120"/>
      <c r="C96" s="120"/>
      <c r="D96" s="120"/>
      <c r="E96" s="51"/>
      <c r="G96" s="133"/>
      <c r="H96" s="133"/>
      <c r="I96" s="133"/>
      <c r="K96" s="133"/>
      <c r="L96" s="133"/>
      <c r="M96" s="133"/>
      <c r="N96" s="120"/>
      <c r="O96" s="120"/>
      <c r="P96" s="120"/>
      <c r="Q96" s="120"/>
      <c r="R96" s="120"/>
    </row>
    <row r="97" spans="1:18" s="116" customFormat="1" x14ac:dyDescent="0.25">
      <c r="A97" s="138" t="str">
        <f>A50</f>
        <v>หมายเหตุประกอบงบการเงินเป็นส่วนหนึ่งของงบการเงินนี้</v>
      </c>
      <c r="B97" s="115"/>
      <c r="C97" s="115"/>
      <c r="D97" s="115"/>
      <c r="E97" s="115"/>
      <c r="F97" s="115"/>
      <c r="G97" s="38"/>
      <c r="H97" s="38"/>
      <c r="I97" s="38"/>
      <c r="J97" s="38"/>
      <c r="K97" s="38"/>
      <c r="L97" s="38"/>
      <c r="M97" s="38"/>
      <c r="N97" s="120"/>
      <c r="O97" s="120"/>
      <c r="P97" s="120"/>
      <c r="Q97" s="120"/>
      <c r="R97" s="120"/>
    </row>
    <row r="98" spans="1:18" s="116" customFormat="1" x14ac:dyDescent="0.25">
      <c r="A98" s="110" t="str">
        <f>A1</f>
        <v>บริษัท ดับบลิวเอชเอ คอร์ปอเรชั่น จำกัด (มหาชน)</v>
      </c>
      <c r="B98" s="152"/>
      <c r="C98" s="112"/>
      <c r="D98" s="112"/>
      <c r="E98" s="112"/>
      <c r="F98" s="112"/>
      <c r="G98" s="36"/>
      <c r="H98" s="36"/>
      <c r="I98" s="36"/>
      <c r="J98" s="36"/>
      <c r="K98" s="36"/>
      <c r="L98" s="36"/>
      <c r="M98" s="36"/>
      <c r="N98" s="120"/>
      <c r="O98" s="120"/>
      <c r="P98" s="120"/>
      <c r="Q98" s="120"/>
      <c r="R98" s="120"/>
    </row>
    <row r="99" spans="1:18" s="116" customFormat="1" x14ac:dyDescent="0.25">
      <c r="A99" s="110" t="str">
        <f>A2</f>
        <v>งบกระแสเงินสด</v>
      </c>
      <c r="B99" s="112"/>
      <c r="C99" s="112"/>
      <c r="D99" s="112"/>
      <c r="E99" s="112"/>
      <c r="F99" s="112"/>
      <c r="G99" s="36"/>
      <c r="H99" s="36"/>
      <c r="I99" s="36"/>
      <c r="J99" s="36"/>
      <c r="K99" s="36"/>
      <c r="L99" s="36"/>
      <c r="M99" s="36"/>
      <c r="N99" s="120"/>
      <c r="O99" s="120"/>
      <c r="P99" s="120"/>
      <c r="Q99" s="120"/>
      <c r="R99" s="120"/>
    </row>
    <row r="100" spans="1:18" s="116" customFormat="1" x14ac:dyDescent="0.25">
      <c r="A100" s="114" t="str">
        <f>A3</f>
        <v>สำหรับปีสิ้นสุดวันที่ 31 ธันวาคม พ.ศ. 2559</v>
      </c>
      <c r="B100" s="115"/>
      <c r="C100" s="115"/>
      <c r="D100" s="115"/>
      <c r="E100" s="115"/>
      <c r="F100" s="115"/>
      <c r="G100" s="38"/>
      <c r="H100" s="38"/>
      <c r="I100" s="38"/>
      <c r="J100" s="38"/>
      <c r="K100" s="38"/>
      <c r="L100" s="38"/>
      <c r="M100" s="38"/>
      <c r="N100" s="120"/>
      <c r="O100" s="120"/>
      <c r="P100" s="120"/>
      <c r="Q100" s="120"/>
      <c r="R100" s="120"/>
    </row>
    <row r="101" spans="1:18" s="116" customFormat="1" x14ac:dyDescent="0.25">
      <c r="A101" s="112"/>
      <c r="B101" s="152"/>
      <c r="C101" s="112"/>
      <c r="D101" s="112"/>
      <c r="E101" s="112"/>
      <c r="F101" s="112"/>
      <c r="G101" s="113"/>
      <c r="H101" s="113"/>
      <c r="I101" s="113"/>
      <c r="J101" s="113"/>
      <c r="K101" s="113"/>
      <c r="L101" s="113"/>
      <c r="M101" s="113"/>
      <c r="N101" s="120"/>
      <c r="O101" s="120"/>
      <c r="P101" s="120"/>
      <c r="Q101" s="120"/>
      <c r="R101" s="120"/>
    </row>
    <row r="102" spans="1:18" x14ac:dyDescent="0.25">
      <c r="G102" s="179" t="str">
        <f>G5</f>
        <v>งบการเงินรวม</v>
      </c>
      <c r="H102" s="179"/>
      <c r="I102" s="179"/>
      <c r="J102" s="4"/>
      <c r="K102" s="179" t="str">
        <f>K5</f>
        <v>งบการเงินเฉพาะกิจการ</v>
      </c>
      <c r="L102" s="179"/>
      <c r="M102" s="179"/>
    </row>
    <row r="103" spans="1:18" x14ac:dyDescent="0.25">
      <c r="G103" s="64" t="str">
        <f>G6</f>
        <v>พ.ศ. 2559</v>
      </c>
      <c r="H103" s="45"/>
      <c r="I103" s="64" t="str">
        <f>I6</f>
        <v>พ.ศ. 2558</v>
      </c>
      <c r="J103" s="8"/>
      <c r="K103" s="64" t="str">
        <f>K6</f>
        <v>พ.ศ. 2559</v>
      </c>
      <c r="L103" s="45"/>
      <c r="M103" s="64" t="str">
        <f>M6</f>
        <v>พ.ศ. 2558</v>
      </c>
    </row>
    <row r="104" spans="1:18" x14ac:dyDescent="0.25">
      <c r="A104" s="110"/>
      <c r="C104" s="116"/>
      <c r="D104" s="116"/>
      <c r="F104" s="118"/>
      <c r="G104" s="14" t="str">
        <f>G7</f>
        <v>บาท</v>
      </c>
      <c r="H104" s="10"/>
      <c r="I104" s="14" t="str">
        <f>I7</f>
        <v>บาท</v>
      </c>
      <c r="J104" s="10"/>
      <c r="K104" s="14" t="str">
        <f>K7</f>
        <v>บาท</v>
      </c>
      <c r="L104" s="10"/>
      <c r="M104" s="14" t="str">
        <f>M7</f>
        <v>บาท</v>
      </c>
    </row>
    <row r="105" spans="1:18" ht="8.1" customHeight="1" x14ac:dyDescent="0.25">
      <c r="A105" s="110"/>
      <c r="D105" s="116"/>
      <c r="G105" s="153"/>
      <c r="H105" s="36"/>
      <c r="I105" s="153"/>
      <c r="J105" s="152"/>
      <c r="K105" s="153"/>
      <c r="L105" s="36"/>
      <c r="M105" s="153"/>
    </row>
    <row r="106" spans="1:18" x14ac:dyDescent="0.25">
      <c r="A106" s="110" t="s">
        <v>179</v>
      </c>
      <c r="B106" s="116"/>
      <c r="C106" s="120"/>
      <c r="D106" s="120"/>
      <c r="E106" s="51"/>
      <c r="J106" s="112"/>
    </row>
    <row r="107" spans="1:18" x14ac:dyDescent="0.25">
      <c r="A107" s="54" t="s">
        <v>180</v>
      </c>
      <c r="B107" s="120"/>
      <c r="C107" s="120"/>
      <c r="D107" s="120"/>
      <c r="E107" s="51"/>
      <c r="G107" s="113">
        <v>21444261243</v>
      </c>
      <c r="I107" s="113">
        <v>2751820000</v>
      </c>
      <c r="J107" s="112"/>
      <c r="K107" s="113">
        <v>3409708000</v>
      </c>
      <c r="M107" s="113">
        <v>2751820000</v>
      </c>
    </row>
    <row r="108" spans="1:18" x14ac:dyDescent="0.25">
      <c r="A108" s="54" t="s">
        <v>181</v>
      </c>
      <c r="B108" s="120"/>
      <c r="D108" s="116"/>
      <c r="G108" s="36">
        <v>-19518365818</v>
      </c>
      <c r="H108" s="36"/>
      <c r="I108" s="36">
        <v>-1301820000</v>
      </c>
      <c r="J108" s="36"/>
      <c r="K108" s="36">
        <v>-4299708000</v>
      </c>
      <c r="L108" s="36"/>
      <c r="M108" s="36">
        <v>-1301820000</v>
      </c>
    </row>
    <row r="109" spans="1:18" x14ac:dyDescent="0.25">
      <c r="A109" s="54" t="s">
        <v>182</v>
      </c>
      <c r="D109" s="120"/>
      <c r="E109" s="51"/>
      <c r="G109" s="154">
        <v>0</v>
      </c>
      <c r="H109" s="36"/>
      <c r="I109" s="154">
        <v>0</v>
      </c>
      <c r="J109" s="152"/>
      <c r="K109" s="154">
        <v>1035000000</v>
      </c>
      <c r="L109" s="36"/>
      <c r="M109" s="154">
        <v>126000000</v>
      </c>
    </row>
    <row r="110" spans="1:18" x14ac:dyDescent="0.25">
      <c r="A110" s="54" t="s">
        <v>183</v>
      </c>
      <c r="D110" s="120"/>
      <c r="E110" s="51"/>
      <c r="G110" s="154">
        <v>0</v>
      </c>
      <c r="H110" s="36"/>
      <c r="I110" s="154">
        <v>0</v>
      </c>
      <c r="J110" s="152"/>
      <c r="K110" s="154">
        <v>-1513000000</v>
      </c>
      <c r="L110" s="36"/>
      <c r="M110" s="154">
        <v>-325500000</v>
      </c>
    </row>
    <row r="111" spans="1:18" x14ac:dyDescent="0.25">
      <c r="A111" s="54" t="s">
        <v>218</v>
      </c>
      <c r="D111" s="116"/>
      <c r="E111" s="51"/>
      <c r="G111" s="154">
        <v>0</v>
      </c>
      <c r="H111" s="36"/>
      <c r="I111" s="36">
        <v>40000000</v>
      </c>
      <c r="J111" s="112"/>
      <c r="K111" s="36">
        <v>0</v>
      </c>
      <c r="L111" s="36"/>
      <c r="M111" s="36">
        <v>0</v>
      </c>
    </row>
    <row r="112" spans="1:18" x14ac:dyDescent="0.25">
      <c r="A112" s="54" t="s">
        <v>260</v>
      </c>
      <c r="D112" s="116"/>
      <c r="E112" s="51"/>
      <c r="G112" s="36">
        <v>-40000000</v>
      </c>
      <c r="H112" s="36"/>
      <c r="I112" s="154">
        <v>0</v>
      </c>
      <c r="J112" s="112"/>
      <c r="K112" s="154">
        <v>0</v>
      </c>
      <c r="L112" s="36"/>
      <c r="M112" s="154">
        <v>0</v>
      </c>
    </row>
    <row r="113" spans="1:18" x14ac:dyDescent="0.25">
      <c r="A113" s="54" t="s">
        <v>184</v>
      </c>
      <c r="D113" s="120"/>
      <c r="E113" s="124"/>
      <c r="G113" s="122">
        <v>13612623900</v>
      </c>
      <c r="I113" s="122">
        <f>31954251346+1</f>
        <v>31954251347</v>
      </c>
      <c r="J113" s="112"/>
      <c r="K113" s="122">
        <v>2718613900</v>
      </c>
      <c r="M113" s="122">
        <v>11296503883</v>
      </c>
    </row>
    <row r="114" spans="1:18" x14ac:dyDescent="0.25">
      <c r="A114" s="54" t="s">
        <v>185</v>
      </c>
      <c r="D114" s="120"/>
      <c r="E114" s="124"/>
      <c r="G114" s="155">
        <v>-24317609143</v>
      </c>
      <c r="I114" s="155">
        <v>-15646336142</v>
      </c>
      <c r="J114" s="112"/>
      <c r="K114" s="155">
        <v>-5219601400</v>
      </c>
      <c r="M114" s="155">
        <v>-11947700000</v>
      </c>
    </row>
    <row r="115" spans="1:18" x14ac:dyDescent="0.25">
      <c r="A115" s="54" t="s">
        <v>186</v>
      </c>
      <c r="D115" s="120"/>
      <c r="E115" s="124"/>
      <c r="G115" s="155">
        <v>6260000000</v>
      </c>
      <c r="I115" s="155">
        <v>3200000000</v>
      </c>
      <c r="J115" s="112"/>
      <c r="K115" s="155">
        <v>6260000000</v>
      </c>
      <c r="M115" s="155">
        <v>3200000000</v>
      </c>
    </row>
    <row r="116" spans="1:18" x14ac:dyDescent="0.25">
      <c r="A116" s="54" t="s">
        <v>187</v>
      </c>
      <c r="D116" s="120"/>
      <c r="E116" s="124"/>
      <c r="G116" s="155">
        <v>-11959044</v>
      </c>
      <c r="I116" s="155">
        <v>-5662808</v>
      </c>
      <c r="J116" s="112"/>
      <c r="K116" s="155">
        <v>-11959044</v>
      </c>
      <c r="M116" s="155">
        <v>-5662808</v>
      </c>
    </row>
    <row r="117" spans="1:18" x14ac:dyDescent="0.25">
      <c r="A117" s="54" t="s">
        <v>219</v>
      </c>
      <c r="D117" s="116"/>
      <c r="E117" s="51"/>
      <c r="G117" s="36">
        <v>-3130000000</v>
      </c>
      <c r="H117" s="36"/>
      <c r="I117" s="36">
        <v>-1500000000</v>
      </c>
      <c r="J117" s="112"/>
      <c r="K117" s="36">
        <v>-1630000000</v>
      </c>
      <c r="L117" s="36"/>
      <c r="M117" s="36">
        <v>0</v>
      </c>
    </row>
    <row r="118" spans="1:18" x14ac:dyDescent="0.25">
      <c r="A118" s="112" t="s">
        <v>188</v>
      </c>
      <c r="D118" s="120"/>
      <c r="E118" s="124"/>
      <c r="G118" s="155">
        <v>836</v>
      </c>
      <c r="I118" s="155">
        <f>12114263772+100011-1</f>
        <v>12114363782</v>
      </c>
      <c r="J118" s="112"/>
      <c r="K118" s="155">
        <v>836</v>
      </c>
      <c r="M118" s="155">
        <v>12114263772</v>
      </c>
    </row>
    <row r="119" spans="1:18" x14ac:dyDescent="0.25">
      <c r="A119" s="54" t="s">
        <v>189</v>
      </c>
      <c r="D119" s="120"/>
      <c r="E119" s="124"/>
      <c r="G119" s="155"/>
      <c r="I119" s="155"/>
      <c r="J119" s="112"/>
      <c r="K119" s="155"/>
      <c r="M119" s="155"/>
    </row>
    <row r="120" spans="1:18" x14ac:dyDescent="0.25">
      <c r="B120" s="54" t="s">
        <v>132</v>
      </c>
      <c r="D120" s="120"/>
      <c r="E120" s="124"/>
      <c r="G120" s="155">
        <v>-2778614708</v>
      </c>
      <c r="I120" s="155">
        <v>0</v>
      </c>
      <c r="J120" s="112"/>
      <c r="K120" s="155">
        <v>0</v>
      </c>
      <c r="M120" s="155">
        <v>0</v>
      </c>
    </row>
    <row r="121" spans="1:18" x14ac:dyDescent="0.25">
      <c r="A121" s="70" t="s">
        <v>190</v>
      </c>
      <c r="B121" s="54"/>
      <c r="D121" s="120"/>
      <c r="E121" s="51"/>
      <c r="G121" s="36">
        <v>-11523783</v>
      </c>
      <c r="H121" s="36"/>
      <c r="I121" s="36">
        <v>-341047584</v>
      </c>
      <c r="J121" s="112"/>
      <c r="K121" s="36">
        <v>0</v>
      </c>
      <c r="L121" s="36"/>
      <c r="M121" s="36">
        <v>0</v>
      </c>
    </row>
    <row r="122" spans="1:18" s="116" customFormat="1" x14ac:dyDescent="0.25">
      <c r="A122" s="19" t="s">
        <v>191</v>
      </c>
      <c r="C122" s="120"/>
      <c r="D122" s="51"/>
      <c r="E122" s="51"/>
      <c r="G122" s="121">
        <v>0</v>
      </c>
      <c r="H122" s="121"/>
      <c r="I122" s="156">
        <v>-1182</v>
      </c>
      <c r="K122" s="121">
        <v>0</v>
      </c>
      <c r="L122" s="121"/>
      <c r="M122" s="133">
        <v>0</v>
      </c>
      <c r="N122" s="120"/>
      <c r="O122" s="120"/>
      <c r="P122" s="120"/>
      <c r="Q122" s="120"/>
      <c r="R122" s="120"/>
    </row>
    <row r="123" spans="1:18" ht="8.1" customHeight="1" x14ac:dyDescent="0.25">
      <c r="A123" s="110"/>
      <c r="D123" s="116"/>
      <c r="E123" s="124"/>
      <c r="G123" s="153"/>
      <c r="H123" s="36"/>
      <c r="I123" s="153"/>
      <c r="J123" s="152"/>
      <c r="K123" s="153"/>
      <c r="L123" s="36"/>
      <c r="M123" s="153"/>
    </row>
    <row r="124" spans="1:18" x14ac:dyDescent="0.25">
      <c r="A124" s="157" t="s">
        <v>192</v>
      </c>
      <c r="C124" s="120"/>
      <c r="D124" s="120"/>
      <c r="E124" s="51"/>
      <c r="G124" s="137">
        <f>SUM(G107:G123)</f>
        <v>-8491186517</v>
      </c>
      <c r="H124" s="133"/>
      <c r="I124" s="137">
        <f>SUM(I107:I123)</f>
        <v>31265567413</v>
      </c>
      <c r="J124" s="112"/>
      <c r="K124" s="137">
        <f>SUM(K107:K123)</f>
        <v>749054292</v>
      </c>
      <c r="L124" s="133"/>
      <c r="M124" s="137">
        <f>SUM(M107:M123)</f>
        <v>15907904847</v>
      </c>
    </row>
    <row r="125" spans="1:18" x14ac:dyDescent="0.25">
      <c r="A125" s="110"/>
      <c r="B125" s="120"/>
      <c r="C125" s="116"/>
      <c r="D125" s="116"/>
      <c r="E125" s="51"/>
      <c r="H125" s="36"/>
      <c r="J125" s="112"/>
      <c r="L125" s="36"/>
    </row>
    <row r="126" spans="1:18" x14ac:dyDescent="0.25">
      <c r="A126" s="110" t="s">
        <v>193</v>
      </c>
      <c r="B126" s="116"/>
      <c r="D126" s="116"/>
      <c r="E126" s="51"/>
      <c r="G126" s="113">
        <f>SUM(G66,G94,G124)</f>
        <v>95021222</v>
      </c>
      <c r="H126" s="36"/>
      <c r="I126" s="113">
        <f>SUM(I66,I94,I124)</f>
        <v>2191056639</v>
      </c>
      <c r="J126" s="112"/>
      <c r="K126" s="113">
        <f>SUM(K66,K94,K124)</f>
        <v>-820849737</v>
      </c>
      <c r="L126" s="36"/>
      <c r="M126" s="113">
        <f>SUM(M66,M94,M124)</f>
        <v>663276097</v>
      </c>
    </row>
    <row r="127" spans="1:18" x14ac:dyDescent="0.25">
      <c r="A127" s="112" t="s">
        <v>213</v>
      </c>
      <c r="D127" s="116"/>
      <c r="E127" s="51"/>
      <c r="G127" s="36">
        <f>'9-11'!I14</f>
        <v>2554719161</v>
      </c>
      <c r="H127" s="36"/>
      <c r="I127" s="36">
        <v>370937609</v>
      </c>
      <c r="J127" s="152"/>
      <c r="K127" s="36">
        <f>'9-11'!M14</f>
        <v>993969947</v>
      </c>
      <c r="L127" s="36"/>
      <c r="M127" s="36">
        <v>330693850</v>
      </c>
    </row>
    <row r="128" spans="1:18" x14ac:dyDescent="0.25">
      <c r="A128" s="54" t="s">
        <v>194</v>
      </c>
      <c r="D128" s="116"/>
      <c r="E128" s="51"/>
      <c r="G128" s="36"/>
      <c r="H128" s="36"/>
      <c r="I128" s="36"/>
      <c r="J128" s="152"/>
      <c r="K128" s="36"/>
      <c r="L128" s="36"/>
      <c r="M128" s="36"/>
    </row>
    <row r="129" spans="1:14" x14ac:dyDescent="0.25">
      <c r="A129" s="54"/>
      <c r="B129" s="54" t="s">
        <v>195</v>
      </c>
      <c r="D129" s="116"/>
      <c r="E129" s="51"/>
      <c r="G129" s="38">
        <v>-14344932</v>
      </c>
      <c r="H129" s="36"/>
      <c r="I129" s="137">
        <v>-7275087</v>
      </c>
      <c r="J129" s="112"/>
      <c r="K129" s="38">
        <v>0</v>
      </c>
      <c r="L129" s="36"/>
      <c r="M129" s="38">
        <v>0</v>
      </c>
    </row>
    <row r="130" spans="1:14" ht="8.1" customHeight="1" x14ac:dyDescent="0.25">
      <c r="B130" s="54"/>
      <c r="D130" s="116"/>
      <c r="E130" s="51"/>
      <c r="G130" s="36"/>
      <c r="H130" s="36"/>
      <c r="I130" s="36"/>
      <c r="J130" s="112"/>
      <c r="K130" s="36"/>
      <c r="L130" s="36"/>
      <c r="M130" s="36"/>
    </row>
    <row r="131" spans="1:14" ht="18.75" thickBot="1" x14ac:dyDescent="0.3">
      <c r="A131" s="60" t="s">
        <v>214</v>
      </c>
      <c r="D131" s="116"/>
      <c r="E131" s="51"/>
      <c r="G131" s="158">
        <f>SUM(G126:G130)</f>
        <v>2635395451</v>
      </c>
      <c r="H131" s="36"/>
      <c r="I131" s="158">
        <f>SUM(I126:I130)</f>
        <v>2554719161</v>
      </c>
      <c r="J131" s="112"/>
      <c r="K131" s="158">
        <f>SUM(K126:K129)</f>
        <v>173120210</v>
      </c>
      <c r="L131" s="36"/>
      <c r="M131" s="158">
        <f>SUM(M126:M129)</f>
        <v>993969947</v>
      </c>
      <c r="N131" s="144"/>
    </row>
    <row r="132" spans="1:14" ht="18" customHeight="1" thickTop="1" x14ac:dyDescent="0.25">
      <c r="A132" s="60"/>
      <c r="D132" s="116"/>
      <c r="E132" s="51"/>
      <c r="G132" s="36"/>
      <c r="H132" s="36"/>
      <c r="I132" s="36"/>
      <c r="J132" s="36"/>
      <c r="K132" s="36"/>
      <c r="L132" s="36"/>
      <c r="M132" s="36"/>
    </row>
    <row r="133" spans="1:14" ht="18" customHeight="1" x14ac:dyDescent="0.25">
      <c r="A133" s="60" t="s">
        <v>196</v>
      </c>
      <c r="B133" s="116"/>
      <c r="C133" s="54"/>
      <c r="D133" s="54"/>
      <c r="E133" s="159"/>
      <c r="F133" s="56"/>
      <c r="G133" s="77"/>
      <c r="H133" s="56"/>
      <c r="I133" s="77"/>
      <c r="J133" s="56"/>
      <c r="K133" s="77"/>
      <c r="L133" s="56"/>
      <c r="M133" s="77"/>
    </row>
    <row r="134" spans="1:14" x14ac:dyDescent="0.25">
      <c r="A134" s="54" t="s">
        <v>215</v>
      </c>
      <c r="B134" s="54"/>
      <c r="C134" s="54"/>
      <c r="D134" s="54"/>
      <c r="E134" s="159"/>
      <c r="F134" s="56"/>
      <c r="G134" s="77"/>
      <c r="H134" s="56"/>
      <c r="I134" s="77"/>
      <c r="J134" s="56"/>
      <c r="K134" s="77"/>
      <c r="L134" s="56"/>
      <c r="M134" s="77"/>
    </row>
    <row r="135" spans="1:14" ht="8.1" customHeight="1" x14ac:dyDescent="0.25">
      <c r="B135" s="54"/>
      <c r="J135" s="112"/>
    </row>
    <row r="136" spans="1:14" x14ac:dyDescent="0.25">
      <c r="G136" s="179" t="str">
        <f>G5</f>
        <v>งบการเงินรวม</v>
      </c>
      <c r="H136" s="179"/>
      <c r="I136" s="179"/>
      <c r="J136" s="4"/>
      <c r="K136" s="179" t="str">
        <f>K5</f>
        <v>งบการเงินเฉพาะกิจการ</v>
      </c>
      <c r="L136" s="179"/>
      <c r="M136" s="179"/>
    </row>
    <row r="137" spans="1:14" x14ac:dyDescent="0.25">
      <c r="G137" s="160" t="str">
        <f>G6</f>
        <v>พ.ศ. 2559</v>
      </c>
      <c r="H137" s="112"/>
      <c r="I137" s="160" t="str">
        <f>I6</f>
        <v>พ.ศ. 2558</v>
      </c>
      <c r="J137" s="160"/>
      <c r="K137" s="160" t="str">
        <f>K6</f>
        <v>พ.ศ. 2559</v>
      </c>
      <c r="L137" s="112"/>
      <c r="M137" s="160" t="str">
        <f>M6</f>
        <v>พ.ศ. 2558</v>
      </c>
    </row>
    <row r="138" spans="1:14" x14ac:dyDescent="0.25">
      <c r="A138" s="110"/>
      <c r="C138" s="116"/>
      <c r="D138" s="116"/>
      <c r="F138" s="118"/>
      <c r="G138" s="103" t="str">
        <f>G7</f>
        <v>บาท</v>
      </c>
      <c r="H138" s="160"/>
      <c r="I138" s="103" t="str">
        <f>I7</f>
        <v>บาท</v>
      </c>
      <c r="J138" s="160"/>
      <c r="K138" s="103" t="str">
        <f>K7</f>
        <v>บาท</v>
      </c>
      <c r="L138" s="160"/>
      <c r="M138" s="103" t="str">
        <f>M7</f>
        <v>บาท</v>
      </c>
    </row>
    <row r="139" spans="1:14" ht="8.1" customHeight="1" x14ac:dyDescent="0.25">
      <c r="B139" s="116"/>
      <c r="E139" s="142"/>
    </row>
    <row r="140" spans="1:14" x14ac:dyDescent="0.25">
      <c r="A140" s="54" t="s">
        <v>197</v>
      </c>
      <c r="C140" s="161"/>
      <c r="E140" s="142"/>
      <c r="G140" s="113">
        <f>'[1]CF WHA+H YE2016'!$L$149</f>
        <v>335624230</v>
      </c>
      <c r="I140" s="113">
        <v>866166024</v>
      </c>
      <c r="K140" s="113">
        <v>251024322</v>
      </c>
      <c r="M140" s="113">
        <v>515137027</v>
      </c>
    </row>
    <row r="141" spans="1:14" x14ac:dyDescent="0.25">
      <c r="A141" s="54" t="s">
        <v>245</v>
      </c>
      <c r="C141" s="161"/>
      <c r="E141" s="142"/>
      <c r="G141" s="113">
        <f>'[1]CF WHA+H YE2016'!$L$151</f>
        <v>13399477</v>
      </c>
      <c r="I141" s="113">
        <v>0</v>
      </c>
      <c r="K141" s="113">
        <v>0</v>
      </c>
      <c r="M141" s="113">
        <v>0</v>
      </c>
    </row>
    <row r="142" spans="1:14" x14ac:dyDescent="0.25">
      <c r="A142" s="112" t="s">
        <v>198</v>
      </c>
      <c r="B142" s="161"/>
      <c r="E142" s="142"/>
      <c r="G142" s="162">
        <v>0</v>
      </c>
      <c r="H142" s="163"/>
      <c r="I142" s="162">
        <v>0</v>
      </c>
      <c r="J142" s="163"/>
      <c r="K142" s="162">
        <v>0</v>
      </c>
      <c r="L142" s="163"/>
      <c r="M142" s="162">
        <v>221445</v>
      </c>
    </row>
    <row r="143" spans="1:14" x14ac:dyDescent="0.25">
      <c r="A143" s="112" t="s">
        <v>257</v>
      </c>
      <c r="D143" s="116"/>
      <c r="E143" s="51"/>
      <c r="G143" s="36">
        <v>17104379</v>
      </c>
      <c r="H143" s="36"/>
      <c r="I143" s="36"/>
      <c r="J143" s="112"/>
      <c r="K143" s="36"/>
      <c r="L143" s="36"/>
      <c r="M143" s="36"/>
    </row>
    <row r="144" spans="1:14" x14ac:dyDescent="0.25">
      <c r="D144" s="116"/>
      <c r="E144" s="51"/>
      <c r="G144" s="36"/>
      <c r="H144" s="36"/>
      <c r="I144" s="36"/>
      <c r="J144" s="112"/>
      <c r="K144" s="36"/>
      <c r="L144" s="36"/>
      <c r="M144" s="36"/>
    </row>
    <row r="145" spans="1:18" x14ac:dyDescent="0.25">
      <c r="A145" s="138" t="str">
        <f>A50</f>
        <v>หมายเหตุประกอบงบการเงินเป็นส่วนหนึ่งของงบการเงินนี้</v>
      </c>
      <c r="B145" s="115"/>
      <c r="C145" s="115"/>
      <c r="D145" s="115"/>
      <c r="E145" s="115"/>
      <c r="F145" s="115"/>
      <c r="G145" s="38"/>
      <c r="H145" s="38"/>
      <c r="I145" s="38"/>
      <c r="J145" s="38"/>
      <c r="K145" s="38"/>
      <c r="L145" s="38"/>
      <c r="M145" s="38"/>
    </row>
    <row r="146" spans="1:18" x14ac:dyDescent="0.25">
      <c r="A146" s="152"/>
      <c r="B146" s="131"/>
      <c r="C146" s="152"/>
      <c r="D146" s="152"/>
    </row>
    <row r="147" spans="1:18" x14ac:dyDescent="0.25">
      <c r="A147" s="152"/>
      <c r="B147" s="152"/>
      <c r="C147" s="152"/>
      <c r="D147" s="152"/>
    </row>
    <row r="148" spans="1:18" x14ac:dyDescent="0.25">
      <c r="A148" s="152"/>
      <c r="B148" s="152"/>
      <c r="C148" s="152"/>
      <c r="D148" s="152"/>
    </row>
    <row r="149" spans="1:18" x14ac:dyDescent="0.25">
      <c r="A149" s="152"/>
      <c r="B149" s="152"/>
      <c r="C149" s="152"/>
      <c r="D149" s="152"/>
    </row>
    <row r="150" spans="1:18" x14ac:dyDescent="0.25">
      <c r="A150" s="152"/>
      <c r="B150" s="152"/>
      <c r="C150" s="152"/>
      <c r="D150" s="152"/>
    </row>
    <row r="151" spans="1:18" x14ac:dyDescent="0.25">
      <c r="A151" s="152"/>
      <c r="B151" s="152"/>
      <c r="C151" s="152"/>
      <c r="D151" s="152"/>
    </row>
    <row r="152" spans="1:18" x14ac:dyDescent="0.25">
      <c r="A152" s="152"/>
      <c r="B152" s="152"/>
      <c r="C152" s="152"/>
      <c r="D152" s="152"/>
    </row>
    <row r="153" spans="1:18" x14ac:dyDescent="0.25">
      <c r="D153" s="152"/>
    </row>
    <row r="154" spans="1:18" ht="13.5" customHeight="1" x14ac:dyDescent="0.25"/>
    <row r="155" spans="1:18" s="116" customFormat="1" x14ac:dyDescent="0.25">
      <c r="A155" s="112"/>
      <c r="B155" s="112"/>
      <c r="C155" s="112"/>
      <c r="D155" s="112"/>
      <c r="E155" s="112"/>
      <c r="F155" s="112"/>
      <c r="G155" s="113"/>
      <c r="H155" s="113"/>
      <c r="I155" s="113"/>
      <c r="J155" s="113"/>
      <c r="K155" s="113"/>
      <c r="L155" s="113"/>
      <c r="M155" s="113"/>
      <c r="N155" s="120"/>
      <c r="O155" s="120"/>
      <c r="P155" s="120"/>
      <c r="Q155" s="120"/>
      <c r="R155" s="120"/>
    </row>
  </sheetData>
  <mergeCells count="8">
    <mergeCell ref="G136:I136"/>
    <mergeCell ref="K136:M136"/>
    <mergeCell ref="G5:I5"/>
    <mergeCell ref="K5:M5"/>
    <mergeCell ref="G55:I55"/>
    <mergeCell ref="K55:M55"/>
    <mergeCell ref="G102:I102"/>
    <mergeCell ref="K102:M102"/>
  </mergeCells>
  <pageMargins left="0.9" right="0.5" top="0.5" bottom="0.6" header="0.49" footer="0.4"/>
  <pageSetup paperSize="9" scale="95" firstPageNumber="16" orientation="portrait" useFirstPageNumber="1" horizontalDpi="1200" verticalDpi="1200" r:id="rId1"/>
  <headerFooter>
    <oddFooter>&amp;R&amp;"Angsana New,Regular"&amp;12&amp;P</oddFooter>
  </headerFooter>
  <rowBreaks count="2" manualBreakCount="2">
    <brk id="50" max="16383" man="1"/>
    <brk id="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9-11</vt:lpstr>
      <vt:lpstr>12-13</vt:lpstr>
      <vt:lpstr>14</vt:lpstr>
      <vt:lpstr>15</vt:lpstr>
      <vt:lpstr>16-18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Aree Ta</cp:lastModifiedBy>
  <cp:lastPrinted>2017-02-22T15:15:22Z</cp:lastPrinted>
  <dcterms:created xsi:type="dcterms:W3CDTF">2016-09-01T08:36:04Z</dcterms:created>
  <dcterms:modified xsi:type="dcterms:W3CDTF">2017-02-22T15:16:02Z</dcterms:modified>
</cp:coreProperties>
</file>